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Nem lakossági" sheetId="4" r:id="rId1"/>
  </sheets>
  <calcPr calcId="145621"/>
</workbook>
</file>

<file path=xl/calcChain.xml><?xml version="1.0" encoding="utf-8"?>
<calcChain xmlns="http://schemas.openxmlformats.org/spreadsheetml/2006/main">
  <c r="E77" i="4" l="1"/>
  <c r="E70" i="4"/>
  <c r="E72" i="4" s="1"/>
  <c r="F70" i="4"/>
  <c r="F72" i="4" s="1"/>
  <c r="E31" i="4"/>
  <c r="D52" i="4"/>
  <c r="K70" i="4"/>
  <c r="K72" i="4" s="1"/>
  <c r="J70" i="4"/>
  <c r="J72" i="4" s="1"/>
  <c r="I70" i="4"/>
  <c r="I71" i="4" s="1"/>
  <c r="H70" i="4"/>
  <c r="H72" i="4" s="1"/>
  <c r="G70" i="4"/>
  <c r="G72" i="4" s="1"/>
  <c r="D70" i="4"/>
  <c r="D72" i="4" s="1"/>
  <c r="D66" i="4"/>
  <c r="D65" i="4"/>
  <c r="N56" i="4"/>
  <c r="N57" i="4" s="1"/>
  <c r="M56" i="4"/>
  <c r="M57" i="4" s="1"/>
  <c r="M58" i="4" s="1"/>
  <c r="M60" i="4" s="1"/>
  <c r="L56" i="4"/>
  <c r="L57" i="4" s="1"/>
  <c r="L58" i="4" s="1"/>
  <c r="L59" i="4" s="1"/>
  <c r="K56" i="4"/>
  <c r="J56" i="4"/>
  <c r="J57" i="4" s="1"/>
  <c r="I56" i="4"/>
  <c r="I57" i="4" s="1"/>
  <c r="I58" i="4" s="1"/>
  <c r="I60" i="4" s="1"/>
  <c r="H56" i="4"/>
  <c r="H57" i="4" s="1"/>
  <c r="H58" i="4" s="1"/>
  <c r="H59" i="4" s="1"/>
  <c r="G56" i="4"/>
  <c r="F56" i="4"/>
  <c r="F57" i="4" s="1"/>
  <c r="E56" i="4"/>
  <c r="E57" i="4" s="1"/>
  <c r="E58" i="4" s="1"/>
  <c r="E60" i="4" s="1"/>
  <c r="D56" i="4"/>
  <c r="D57" i="4" s="1"/>
  <c r="D58" i="4" s="1"/>
  <c r="D54" i="4"/>
  <c r="D51" i="4"/>
  <c r="D31" i="4" s="1"/>
  <c r="D32" i="4" s="1"/>
  <c r="F71" i="4" l="1"/>
  <c r="E71" i="4"/>
  <c r="D85" i="4" s="1"/>
  <c r="E85" i="4"/>
  <c r="E32" i="4"/>
  <c r="I75" i="4"/>
  <c r="I73" i="4"/>
  <c r="D59" i="4"/>
  <c r="J71" i="4"/>
  <c r="G57" i="4"/>
  <c r="G58" i="4" s="1"/>
  <c r="K57" i="4"/>
  <c r="K58" i="4" s="1"/>
  <c r="K60" i="4" s="1"/>
  <c r="I72" i="4"/>
  <c r="F58" i="4"/>
  <c r="F59" i="4" s="1"/>
  <c r="J58" i="4"/>
  <c r="J59" i="4" s="1"/>
  <c r="N58" i="4"/>
  <c r="N59" i="4" s="1"/>
  <c r="G71" i="4"/>
  <c r="K71" i="4"/>
  <c r="D71" i="4"/>
  <c r="H71" i="4"/>
  <c r="I74" i="4" l="1"/>
  <c r="I76" i="4" s="1"/>
  <c r="G60" i="4"/>
  <c r="L62" i="4"/>
  <c r="F62" i="4"/>
  <c r="H61" i="4"/>
  <c r="M62" i="4"/>
  <c r="G62" i="4"/>
  <c r="G61" i="4"/>
  <c r="M61" i="4"/>
  <c r="D61" i="4"/>
  <c r="I62" i="4"/>
  <c r="D62" i="4"/>
  <c r="N61" i="4"/>
  <c r="I61" i="4"/>
  <c r="H75" i="4"/>
  <c r="H73" i="4"/>
  <c r="H74" i="4" s="1"/>
  <c r="F73" i="4"/>
  <c r="F74" i="4" s="1"/>
  <c r="F75" i="4"/>
  <c r="G75" i="4"/>
  <c r="G73" i="4"/>
  <c r="G74" i="4" s="1"/>
  <c r="J62" i="4"/>
  <c r="K62" i="4"/>
  <c r="L61" i="4"/>
  <c r="F61" i="4"/>
  <c r="H62" i="4"/>
  <c r="N62" i="4"/>
  <c r="D75" i="4"/>
  <c r="D73" i="4"/>
  <c r="D74" i="4" s="1"/>
  <c r="K75" i="4"/>
  <c r="K73" i="4"/>
  <c r="K74" i="4" s="1"/>
  <c r="E73" i="4"/>
  <c r="E74" i="4" s="1"/>
  <c r="E75" i="4"/>
  <c r="J75" i="4"/>
  <c r="J73" i="4"/>
  <c r="J74" i="4" s="1"/>
  <c r="E61" i="4"/>
  <c r="J61" i="4"/>
  <c r="E62" i="4"/>
  <c r="K61" i="4"/>
  <c r="F76" i="4" l="1"/>
  <c r="D34" i="4"/>
  <c r="E35" i="4" s="1"/>
  <c r="E76" i="4"/>
  <c r="G76" i="4"/>
  <c r="J76" i="4"/>
  <c r="K76" i="4"/>
  <c r="D76" i="4"/>
  <c r="H76" i="4"/>
  <c r="E34" i="4" l="1"/>
  <c r="D30" i="4"/>
  <c r="D67" i="4"/>
  <c r="D36" i="4" s="1"/>
  <c r="E36" i="4" s="1"/>
  <c r="E30" i="4" l="1"/>
  <c r="E37" i="4" l="1"/>
  <c r="E38" i="4" l="1"/>
  <c r="E39" i="4" s="1"/>
</calcChain>
</file>

<file path=xl/sharedStrings.xml><?xml version="1.0" encoding="utf-8"?>
<sst xmlns="http://schemas.openxmlformats.org/spreadsheetml/2006/main" count="91" uniqueCount="69">
  <si>
    <t>Mérőállás az előző leolvasási időszak végén:</t>
  </si>
  <si>
    <t>Mérőállás jelenleg:</t>
  </si>
  <si>
    <t>Fogyasztással arányos díj:</t>
  </si>
  <si>
    <t>Vízterhelési díj</t>
  </si>
  <si>
    <t>Ft</t>
  </si>
  <si>
    <t>Bruttó összeg:</t>
  </si>
  <si>
    <t>Vízterhelési díj:</t>
  </si>
  <si>
    <t>Alapdíj</t>
  </si>
  <si>
    <t>Fogy. Arányos díj</t>
  </si>
  <si>
    <t>Áfa (27%):</t>
  </si>
  <si>
    <t>Nettó összeg:</t>
  </si>
  <si>
    <t>Díjak</t>
  </si>
  <si>
    <t>A felhasználás után fizetendő összegekről hivatalos tájékoztatásunkat kérje az ügyfélszolgálati elérhetőségeink bármelyikén.</t>
  </si>
  <si>
    <t xml:space="preserve">Budajenői Vízművek Kft. </t>
  </si>
  <si>
    <t>Előző mérőállás leolvasásának dátuma:</t>
  </si>
  <si>
    <t>Jelenlegi mérőállás leolvasásának dátuma:</t>
  </si>
  <si>
    <t>T (max)</t>
  </si>
  <si>
    <t>T (min)</t>
  </si>
  <si>
    <t>Időszak összesen (T)</t>
  </si>
  <si>
    <t>Időszak arányok % locsolási kedvezmény szerint</t>
  </si>
  <si>
    <t>Hónapok száma (max)</t>
  </si>
  <si>
    <t>Hónapok száma (min)</t>
  </si>
  <si>
    <t>Alapdíj számítás</t>
  </si>
  <si>
    <t>Év első napjára számított alapdíj</t>
  </si>
  <si>
    <t>Évközi alapdíjak száma</t>
  </si>
  <si>
    <t>Alapdíjak száma összesen</t>
  </si>
  <si>
    <t>% kedvezmény mennyisége</t>
  </si>
  <si>
    <t>Mennyiség</t>
  </si>
  <si>
    <t>Érték</t>
  </si>
  <si>
    <t>Locsolási vízmérő adatok</t>
  </si>
  <si>
    <t>Ügyviteli díj</t>
  </si>
  <si>
    <t>Ügyviteli díjak száma</t>
  </si>
  <si>
    <t>Locsolási vízmérőn mért mennyiség (m3)</t>
  </si>
  <si>
    <t>Bekötési vízmérő szerinti adatok</t>
  </si>
  <si>
    <t>Bekötési vízmérőn mért mennyiség (m3)</t>
  </si>
  <si>
    <t>Locsolómérős ügyviteli díj</t>
  </si>
  <si>
    <t>Locsolási kedvezmény</t>
  </si>
  <si>
    <t>Kedvezmények:</t>
  </si>
  <si>
    <t xml:space="preserve">Az Ön felhasználása: </t>
  </si>
  <si>
    <t xml:space="preserve">A kalkulátor által számított eredmény tájékoztató jellegű! </t>
  </si>
  <si>
    <t xml:space="preserve">Figyelem! </t>
  </si>
  <si>
    <t>Ebből kedvezményes időszak</t>
  </si>
  <si>
    <t>Ebből kedvezmény nélküli időszak</t>
  </si>
  <si>
    <t>Felhasználás (m3)</t>
  </si>
  <si>
    <t>%-os locsolási kedvezmény kódja: (0 nincs, 1 van):</t>
  </si>
  <si>
    <t>Locsolómérő kódja (0 nincs, 1 van):</t>
  </si>
  <si>
    <t>Számított értékek</t>
  </si>
  <si>
    <t>Fogyasztási adatok</t>
  </si>
  <si>
    <t>(év, hó, nap)</t>
  </si>
  <si>
    <t>igen / nem?</t>
  </si>
  <si>
    <t>igen</t>
  </si>
  <si>
    <t>nem</t>
  </si>
  <si>
    <r>
      <t>m</t>
    </r>
    <r>
      <rPr>
        <vertAlign val="superscript"/>
        <sz val="11"/>
        <color theme="4" tint="-0.499984740745262"/>
        <rFont val="Calibri"/>
        <family val="2"/>
        <charset val="238"/>
        <scheme val="minor"/>
      </rPr>
      <t>3</t>
    </r>
  </si>
  <si>
    <t>Budajenői Vízművek Kft. ● Székhely: 2093 Budajenő, 06/2 hrsz. ● Postacím: 1325 Budapest, Pf.: 355.</t>
  </si>
  <si>
    <t>Telefon: (1)465-2400 ● Telefax: (1)349-1990 ● E-mail: vizvonal@vizmuvek.hu ● www.vizmuvek.hu ● Bankszámlaszám: MKB 10300002-20242073-00003285</t>
  </si>
  <si>
    <t>Cégbíróság: Pest Megyei Bíróság mint Cégbíróság ● Cégjegyzékszám: 13-09-104620</t>
  </si>
  <si>
    <t>Eredmény  tábla</t>
  </si>
  <si>
    <t>Ha Ön locsolási kedvezménnyel rendelkezik, kérjük hogy az alábbiakban adja meg a locsolási vízmérő</t>
  </si>
  <si>
    <t>állásokat, vagy "igen"-nel jelezze a 10 %-os locsolási kedvezmény igénybe vételét.*</t>
  </si>
  <si>
    <t>*Locsolási vízmérős és 10 %-os kedvezmény közül csak az egyik vehető igénybe! Kérjük figyeljen arra, hogy a kitöltésnél csak az egyik kedvezményt jelölje meg!</t>
  </si>
  <si>
    <t>Igénybe veszi a 10 %-os locsolási kedvezményt?**</t>
  </si>
  <si>
    <t xml:space="preserve">** A 10 %-os locsolási kedvezményt kizárólag lakossági felhasználók és intézmények vehetik igénybe. </t>
  </si>
  <si>
    <r>
      <t xml:space="preserve">Csatornadíj-kalkulátor budajenői nem lakossági ügyfeleknek </t>
    </r>
    <r>
      <rPr>
        <sz val="12"/>
        <color theme="4" tint="-0.499984740745262"/>
        <rFont val="Calibri"/>
        <family val="2"/>
        <charset val="238"/>
        <scheme val="minor"/>
      </rPr>
      <t>- Érvényes: 2014.01.01-től.</t>
    </r>
  </si>
  <si>
    <t>Napok száma</t>
  </si>
  <si>
    <t>Fogyasztás</t>
  </si>
  <si>
    <t>Arány (%)</t>
  </si>
  <si>
    <t>XXX év</t>
  </si>
  <si>
    <t>Alapdíj (bekötés/hó) 2014.08.30-ig:</t>
  </si>
  <si>
    <t>Napkorrekció díjmegállapításhoz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</si>
</sst>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F_t_-;\-* #,##0.00\ _F_t_-;_-* &quot;-&quot;??\ _F_t_-;_-@_-"/>
    <numFmt numFmtId="164" formatCode="0.0"/>
    <numFmt numFmtId="165" formatCode="_-* #,##0.0\ _F_t_-;\-* #,##0.0\ _F_t_-;_-* &quot;-&quot;??\ _F_t_-;_-@_-"/>
    <numFmt numFmtId="166" formatCode="_-* #,##0.0\ [$Ft-40E]_-;\-* #,##0.0\ [$Ft-40E]_-;_-* &quot;-&quot;??\ [$Ft-40E]_-;_-@_-"/>
    <numFmt numFmtId="167" formatCode="#,##0_ ;\-#,##0\ "/>
    <numFmt numFmtId="168" formatCode="#,##0.00_ ;\-#,##0.00\ 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10"/>
      <color theme="0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sz val="9"/>
      <color rgb="FF365F91"/>
      <name val="Arial"/>
      <family val="2"/>
      <charset val="238"/>
    </font>
    <font>
      <b/>
      <sz val="10"/>
      <color theme="4" tint="-0.499984740745262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sz val="14"/>
      <color theme="4" tint="-0.499984740745262"/>
      <name val="Calibri"/>
      <family val="2"/>
      <charset val="238"/>
      <scheme val="minor"/>
    </font>
    <font>
      <b/>
      <sz val="12"/>
      <color theme="4" tint="-0.499984740745262"/>
      <name val="Calibri"/>
      <family val="2"/>
      <charset val="238"/>
      <scheme val="minor"/>
    </font>
    <font>
      <vertAlign val="superscript"/>
      <sz val="11"/>
      <color theme="4" tint="-0.499984740745262"/>
      <name val="Calibri"/>
      <family val="2"/>
      <charset val="238"/>
      <scheme val="minor"/>
    </font>
    <font>
      <i/>
      <sz val="11"/>
      <color theme="4" tint="-0.499984740745262"/>
      <name val="Calibri"/>
      <family val="2"/>
      <charset val="238"/>
      <scheme val="minor"/>
    </font>
    <font>
      <sz val="8"/>
      <color theme="4" tint="-0.499984740745262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2"/>
      <color theme="4" tint="-0.49998474074526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99"/>
        <bgColor indexed="64"/>
      </patternFill>
    </fill>
  </fills>
  <borders count="46">
    <border>
      <left/>
      <right/>
      <top/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3" tint="-0.499984740745262"/>
      </top>
      <bottom style="thin">
        <color theme="3" tint="-0.499984740745262"/>
      </bottom>
      <diagonal/>
    </border>
    <border>
      <left/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3" tint="-0.499984740745262"/>
      </top>
      <bottom/>
      <diagonal/>
    </border>
    <border>
      <left/>
      <right style="thin">
        <color theme="3" tint="-0.499984740745262"/>
      </right>
      <top style="thin">
        <color theme="3" tint="-0.499984740745262"/>
      </top>
      <bottom/>
      <diagonal/>
    </border>
    <border>
      <left/>
      <right/>
      <top/>
      <bottom style="thin">
        <color theme="3" tint="-0.499984740745262"/>
      </bottom>
      <diagonal/>
    </border>
    <border>
      <left/>
      <right/>
      <top style="thin">
        <color theme="4" tint="-0.499984740745262"/>
      </top>
      <bottom/>
      <diagonal/>
    </border>
    <border>
      <left/>
      <right/>
      <top/>
      <bottom style="thin">
        <color theme="4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/>
      <diagonal/>
    </border>
    <border>
      <left/>
      <right/>
      <top style="medium">
        <color theme="4" tint="-0.499984740745262"/>
      </top>
      <bottom/>
      <diagonal/>
    </border>
    <border>
      <left/>
      <right style="medium">
        <color theme="4" tint="-0.499984740745262"/>
      </right>
      <top style="medium">
        <color theme="4" tint="-0.499984740745262"/>
      </top>
      <bottom/>
      <diagonal/>
    </border>
    <border>
      <left/>
      <right style="medium">
        <color theme="4" tint="-0.499984740745262"/>
      </right>
      <top/>
      <bottom/>
      <diagonal/>
    </border>
    <border>
      <left/>
      <right style="medium">
        <color theme="4" tint="-0.499984740745262"/>
      </right>
      <top/>
      <bottom style="thin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thin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 style="thin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/>
      <top style="thin">
        <color theme="4" tint="-0.499984740745262"/>
      </top>
      <bottom/>
      <diagonal/>
    </border>
    <border>
      <left/>
      <right style="medium">
        <color theme="4" tint="-0.499984740745262"/>
      </right>
      <top style="thin">
        <color theme="4" tint="-0.499984740745262"/>
      </top>
      <bottom/>
      <diagonal/>
    </border>
    <border>
      <left style="medium">
        <color theme="4" tint="-0.499984740745262"/>
      </left>
      <right/>
      <top/>
      <bottom/>
      <diagonal/>
    </border>
    <border>
      <left style="medium">
        <color theme="4" tint="-0.499984740745262"/>
      </left>
      <right/>
      <top/>
      <bottom style="thin">
        <color theme="4" tint="-0.499984740745262"/>
      </bottom>
      <diagonal/>
    </border>
    <border>
      <left style="medium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medium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medium">
        <color theme="4" tint="-0.499984740745262"/>
      </left>
      <right/>
      <top style="thin">
        <color theme="4" tint="-0.499984740745262"/>
      </top>
      <bottom style="medium">
        <color theme="4" tint="-0.499984740745262"/>
      </bottom>
      <diagonal/>
    </border>
    <border>
      <left/>
      <right/>
      <top style="thin">
        <color theme="4" tint="-0.499984740745262"/>
      </top>
      <bottom style="medium">
        <color theme="4" tint="-0.499984740745262"/>
      </bottom>
      <diagonal/>
    </border>
    <border>
      <left/>
      <right style="medium">
        <color theme="4" tint="-0.499984740745262"/>
      </right>
      <top style="thin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/>
      <diagonal/>
    </border>
    <border>
      <left/>
      <right/>
      <top style="medium">
        <color theme="4" tint="-0.499984740745262"/>
      </top>
      <bottom style="thin">
        <color theme="3" tint="-0.499984740745262"/>
      </bottom>
      <diagonal/>
    </border>
    <border>
      <left/>
      <right style="medium">
        <color theme="4" tint="-0.499984740745262"/>
      </right>
      <top style="medium">
        <color theme="4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medium">
        <color theme="4" tint="-0.499984740745262"/>
      </right>
      <top style="thin">
        <color theme="3" tint="-0.499984740745262"/>
      </top>
      <bottom/>
      <diagonal/>
    </border>
    <border>
      <left/>
      <right style="medium">
        <color theme="4" tint="-0.499984740745262"/>
      </right>
      <top/>
      <bottom style="thin">
        <color theme="3" tint="-0.499984740745262"/>
      </bottom>
      <diagonal/>
    </border>
    <border>
      <left style="thin">
        <color theme="3" tint="-0.499984740745262"/>
      </left>
      <right style="medium">
        <color theme="4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/>
      <right style="medium">
        <color theme="4" tint="-0.499984740745262"/>
      </right>
      <top style="thin">
        <color theme="3" tint="-0.499984740745262"/>
      </top>
      <bottom/>
      <diagonal/>
    </border>
    <border>
      <left/>
      <right style="medium">
        <color theme="4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/>
      <right style="thin">
        <color theme="3" tint="-0.499984740745262"/>
      </right>
      <top style="thin">
        <color theme="3" tint="-0.499984740745262"/>
      </top>
      <bottom style="medium">
        <color theme="4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medium">
        <color theme="4" tint="-0.499984740745262"/>
      </bottom>
      <diagonal/>
    </border>
    <border>
      <left style="thin">
        <color theme="3" tint="-0.499984740745262"/>
      </left>
      <right style="medium">
        <color theme="4" tint="-0.499984740745262"/>
      </right>
      <top style="thin">
        <color theme="3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thin">
        <color theme="3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 style="thin">
        <color theme="3" tint="-0.499984740745262"/>
      </top>
      <bottom style="medium">
        <color theme="4" tint="-0.49998474074526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Fill="1" applyBorder="1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/>
    <xf numFmtId="0" fontId="9" fillId="2" borderId="0" xfId="0" applyFont="1" applyFill="1" applyAlignment="1">
      <alignment horizontal="left" indent="1"/>
    </xf>
    <xf numFmtId="0" fontId="11" fillId="2" borderId="0" xfId="0" applyFont="1" applyFill="1"/>
    <xf numFmtId="0" fontId="12" fillId="2" borderId="0" xfId="0" applyFont="1" applyFill="1"/>
    <xf numFmtId="0" fontId="12" fillId="2" borderId="0" xfId="0" applyFont="1" applyFill="1" applyBorder="1" applyAlignment="1">
      <alignment horizontal="center"/>
    </xf>
    <xf numFmtId="0" fontId="12" fillId="2" borderId="2" xfId="0" applyFont="1" applyFill="1" applyBorder="1"/>
    <xf numFmtId="0" fontId="12" fillId="2" borderId="3" xfId="0" applyFont="1" applyFill="1" applyBorder="1"/>
    <xf numFmtId="0" fontId="12" fillId="2" borderId="4" xfId="0" applyFont="1" applyFill="1" applyBorder="1"/>
    <xf numFmtId="0" fontId="12" fillId="2" borderId="6" xfId="0" applyFont="1" applyFill="1" applyBorder="1"/>
    <xf numFmtId="0" fontId="16" fillId="2" borderId="3" xfId="0" applyFont="1" applyFill="1" applyBorder="1" applyAlignment="1">
      <alignment horizontal="left" indent="1"/>
    </xf>
    <xf numFmtId="0" fontId="12" fillId="2" borderId="2" xfId="0" applyFont="1" applyFill="1" applyBorder="1" applyAlignment="1">
      <alignment horizontal="left" indent="1"/>
    </xf>
    <xf numFmtId="0" fontId="12" fillId="2" borderId="2" xfId="0" applyFont="1" applyFill="1" applyBorder="1" applyAlignment="1">
      <alignment horizontal="center"/>
    </xf>
    <xf numFmtId="0" fontId="2" fillId="2" borderId="0" xfId="0" applyFont="1" applyFill="1" applyAlignment="1">
      <alignment horizontal="left" vertical="center" wrapText="1"/>
    </xf>
    <xf numFmtId="0" fontId="6" fillId="2" borderId="0" xfId="0" applyFont="1" applyFill="1" applyBorder="1"/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6" fillId="2" borderId="0" xfId="0" applyFont="1" applyFill="1" applyProtection="1">
      <protection hidden="1"/>
    </xf>
    <xf numFmtId="14" fontId="0" fillId="2" borderId="0" xfId="0" applyNumberFormat="1" applyFill="1" applyProtection="1">
      <protection hidden="1"/>
    </xf>
    <xf numFmtId="164" fontId="0" fillId="2" borderId="0" xfId="0" applyNumberFormat="1" applyFill="1" applyBorder="1" applyProtection="1">
      <protection hidden="1"/>
    </xf>
    <xf numFmtId="0" fontId="6" fillId="2" borderId="0" xfId="0" applyFont="1" applyFill="1" applyBorder="1" applyProtection="1">
      <protection hidden="1"/>
    </xf>
    <xf numFmtId="14" fontId="6" fillId="2" borderId="0" xfId="0" applyNumberFormat="1" applyFont="1" applyFill="1" applyBorder="1" applyProtection="1">
      <protection hidden="1"/>
    </xf>
    <xf numFmtId="0" fontId="6" fillId="0" borderId="0" xfId="0" applyFont="1" applyFill="1" applyBorder="1" applyProtection="1">
      <protection hidden="1"/>
    </xf>
    <xf numFmtId="14" fontId="3" fillId="0" borderId="0" xfId="0" applyNumberFormat="1" applyFont="1" applyFill="1" applyBorder="1" applyProtection="1">
      <protection hidden="1"/>
    </xf>
    <xf numFmtId="14" fontId="6" fillId="0" borderId="0" xfId="0" applyNumberFormat="1" applyFont="1" applyFill="1" applyBorder="1" applyAlignment="1" applyProtection="1">
      <alignment horizontal="center"/>
      <protection hidden="1"/>
    </xf>
    <xf numFmtId="0" fontId="6" fillId="2" borderId="0" xfId="0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1" fontId="3" fillId="0" borderId="0" xfId="0" applyNumberFormat="1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14" fontId="3" fillId="0" borderId="0" xfId="0" applyNumberFormat="1" applyFont="1" applyFill="1" applyBorder="1" applyAlignment="1" applyProtection="1">
      <alignment horizontal="center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6" fillId="2" borderId="0" xfId="0" applyFont="1" applyFill="1" applyBorder="1" applyAlignment="1" applyProtection="1">
      <alignment horizontal="left"/>
      <protection hidden="1"/>
    </xf>
    <xf numFmtId="0" fontId="3" fillId="2" borderId="0" xfId="0" applyFont="1" applyFill="1" applyBorder="1" applyProtection="1">
      <protection hidden="1"/>
    </xf>
    <xf numFmtId="0" fontId="8" fillId="0" borderId="0" xfId="0" applyFont="1" applyFill="1" applyBorder="1" applyAlignment="1" applyProtection="1">
      <alignment horizontal="left" indent="1"/>
      <protection hidden="1"/>
    </xf>
    <xf numFmtId="0" fontId="3" fillId="0" borderId="0" xfId="0" applyFont="1" applyFill="1" applyBorder="1" applyAlignment="1" applyProtection="1">
      <alignment horizontal="left"/>
      <protection hidden="1"/>
    </xf>
    <xf numFmtId="0" fontId="6" fillId="0" borderId="0" xfId="0" applyFont="1" applyFill="1" applyBorder="1" applyAlignment="1" applyProtection="1">
      <alignment horizontal="left"/>
      <protection hidden="1"/>
    </xf>
    <xf numFmtId="0" fontId="3" fillId="0" borderId="0" xfId="0" applyFont="1" applyFill="1" applyBorder="1" applyProtection="1">
      <protection hidden="1"/>
    </xf>
    <xf numFmtId="166" fontId="6" fillId="0" borderId="0" xfId="0" applyNumberFormat="1" applyFont="1" applyFill="1" applyBorder="1" applyAlignment="1" applyProtection="1">
      <protection hidden="1"/>
    </xf>
    <xf numFmtId="0" fontId="11" fillId="5" borderId="19" xfId="0" applyFont="1" applyFill="1" applyBorder="1"/>
    <xf numFmtId="165" fontId="11" fillId="5" borderId="0" xfId="1" applyNumberFormat="1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0" fontId="11" fillId="5" borderId="12" xfId="0" applyFont="1" applyFill="1" applyBorder="1"/>
    <xf numFmtId="0" fontId="12" fillId="5" borderId="0" xfId="0" applyFont="1" applyFill="1" applyBorder="1" applyAlignment="1">
      <alignment horizontal="left" indent="1"/>
    </xf>
    <xf numFmtId="167" fontId="12" fillId="5" borderId="0" xfId="1" applyNumberFormat="1" applyFont="1" applyFill="1" applyBorder="1" applyAlignment="1">
      <alignment horizontal="center"/>
    </xf>
    <xf numFmtId="168" fontId="12" fillId="5" borderId="0" xfId="0" applyNumberFormat="1" applyFont="1" applyFill="1" applyBorder="1"/>
    <xf numFmtId="0" fontId="12" fillId="5" borderId="12" xfId="0" applyFont="1" applyFill="1" applyBorder="1" applyAlignment="1">
      <alignment horizontal="center"/>
    </xf>
    <xf numFmtId="0" fontId="12" fillId="5" borderId="8" xfId="0" applyFont="1" applyFill="1" applyBorder="1" applyAlignment="1">
      <alignment horizontal="left" indent="1"/>
    </xf>
    <xf numFmtId="167" fontId="12" fillId="5" borderId="8" xfId="1" applyNumberFormat="1" applyFont="1" applyFill="1" applyBorder="1" applyAlignment="1">
      <alignment horizontal="center"/>
    </xf>
    <xf numFmtId="168" fontId="12" fillId="5" borderId="8" xfId="0" applyNumberFormat="1" applyFont="1" applyFill="1" applyBorder="1"/>
    <xf numFmtId="0" fontId="12" fillId="5" borderId="13" xfId="0" applyFont="1" applyFill="1" applyBorder="1" applyAlignment="1">
      <alignment horizontal="center"/>
    </xf>
    <xf numFmtId="0" fontId="11" fillId="5" borderId="17" xfId="0" applyFont="1" applyFill="1" applyBorder="1" applyAlignment="1">
      <alignment horizontal="left"/>
    </xf>
    <xf numFmtId="167" fontId="12" fillId="5" borderId="7" xfId="1" applyNumberFormat="1" applyFont="1" applyFill="1" applyBorder="1" applyAlignment="1">
      <alignment horizontal="center"/>
    </xf>
    <xf numFmtId="168" fontId="12" fillId="5" borderId="7" xfId="0" applyNumberFormat="1" applyFont="1" applyFill="1" applyBorder="1"/>
    <xf numFmtId="0" fontId="12" fillId="5" borderId="18" xfId="0" applyFont="1" applyFill="1" applyBorder="1" applyAlignment="1">
      <alignment horizontal="center"/>
    </xf>
    <xf numFmtId="0" fontId="12" fillId="5" borderId="19" xfId="0" applyFont="1" applyFill="1" applyBorder="1" applyAlignment="1">
      <alignment horizontal="left" indent="1"/>
    </xf>
    <xf numFmtId="0" fontId="12" fillId="5" borderId="20" xfId="0" applyFont="1" applyFill="1" applyBorder="1" applyAlignment="1">
      <alignment horizontal="left" indent="1"/>
    </xf>
    <xf numFmtId="0" fontId="12" fillId="5" borderId="21" xfId="0" applyFont="1" applyFill="1" applyBorder="1" applyAlignment="1">
      <alignment horizontal="left" indent="1"/>
    </xf>
    <xf numFmtId="167" fontId="12" fillId="5" borderId="22" xfId="1" applyNumberFormat="1" applyFont="1" applyFill="1" applyBorder="1" applyAlignment="1">
      <alignment horizontal="center"/>
    </xf>
    <xf numFmtId="168" fontId="12" fillId="5" borderId="22" xfId="0" applyNumberFormat="1" applyFont="1" applyFill="1" applyBorder="1"/>
    <xf numFmtId="0" fontId="12" fillId="5" borderId="23" xfId="0" applyFont="1" applyFill="1" applyBorder="1" applyAlignment="1">
      <alignment horizontal="center"/>
    </xf>
    <xf numFmtId="0" fontId="12" fillId="5" borderId="17" xfId="0" applyFont="1" applyFill="1" applyBorder="1" applyAlignment="1">
      <alignment horizontal="left"/>
    </xf>
    <xf numFmtId="0" fontId="12" fillId="5" borderId="20" xfId="0" applyFont="1" applyFill="1" applyBorder="1" applyAlignment="1">
      <alignment horizontal="left"/>
    </xf>
    <xf numFmtId="0" fontId="14" fillId="5" borderId="24" xfId="0" applyFont="1" applyFill="1" applyBorder="1"/>
    <xf numFmtId="167" fontId="14" fillId="5" borderId="25" xfId="1" applyNumberFormat="1" applyFont="1" applyFill="1" applyBorder="1" applyAlignment="1">
      <alignment horizontal="center"/>
    </xf>
    <xf numFmtId="167" fontId="14" fillId="5" borderId="25" xfId="0" applyNumberFormat="1" applyFont="1" applyFill="1" applyBorder="1"/>
    <xf numFmtId="0" fontId="14" fillId="5" borderId="26" xfId="0" applyFont="1" applyFill="1" applyBorder="1" applyAlignment="1">
      <alignment horizontal="center"/>
    </xf>
    <xf numFmtId="14" fontId="12" fillId="4" borderId="1" xfId="0" applyNumberFormat="1" applyFont="1" applyFill="1" applyBorder="1" applyAlignment="1" applyProtection="1">
      <alignment horizontal="center"/>
      <protection locked="0"/>
    </xf>
    <xf numFmtId="0" fontId="12" fillId="4" borderId="1" xfId="0" applyFont="1" applyFill="1" applyBorder="1" applyAlignment="1" applyProtection="1">
      <alignment horizontal="center"/>
      <protection locked="0"/>
    </xf>
    <xf numFmtId="0" fontId="0" fillId="2" borderId="0" xfId="0" applyFill="1" applyBorder="1" applyProtection="1">
      <protection hidden="1"/>
    </xf>
    <xf numFmtId="0" fontId="8" fillId="0" borderId="0" xfId="0" applyFont="1" applyFill="1" applyBorder="1" applyAlignment="1" applyProtection="1">
      <alignment horizontal="left"/>
      <protection hidden="1"/>
    </xf>
    <xf numFmtId="0" fontId="17" fillId="2" borderId="0" xfId="0" applyFont="1" applyFill="1" applyBorder="1" applyAlignment="1">
      <alignment horizontal="left"/>
    </xf>
    <xf numFmtId="0" fontId="12" fillId="2" borderId="33" xfId="0" applyFont="1" applyFill="1" applyBorder="1"/>
    <xf numFmtId="0" fontId="12" fillId="2" borderId="34" xfId="0" applyFont="1" applyFill="1" applyBorder="1"/>
    <xf numFmtId="0" fontId="12" fillId="2" borderId="35" xfId="0" applyFont="1" applyFill="1" applyBorder="1" applyAlignment="1">
      <alignment horizontal="left"/>
    </xf>
    <xf numFmtId="0" fontId="12" fillId="4" borderId="36" xfId="0" applyFont="1" applyFill="1" applyBorder="1" applyAlignment="1" applyProtection="1">
      <alignment horizontal="center"/>
      <protection locked="0"/>
    </xf>
    <xf numFmtId="0" fontId="17" fillId="2" borderId="0" xfId="0" applyFont="1" applyFill="1" applyBorder="1" applyAlignment="1">
      <alignment horizontal="left"/>
    </xf>
    <xf numFmtId="0" fontId="18" fillId="2" borderId="0" xfId="0" applyFont="1" applyFill="1"/>
    <xf numFmtId="0" fontId="17" fillId="2" borderId="0" xfId="0" applyFont="1" applyFill="1" applyBorder="1" applyAlignment="1">
      <alignment horizontal="center"/>
    </xf>
    <xf numFmtId="0" fontId="18" fillId="2" borderId="0" xfId="0" applyFont="1" applyFill="1" applyProtection="1">
      <protection hidden="1"/>
    </xf>
    <xf numFmtId="14" fontId="18" fillId="2" borderId="0" xfId="0" applyNumberFormat="1" applyFont="1" applyFill="1" applyProtection="1">
      <protection hidden="1"/>
    </xf>
    <xf numFmtId="0" fontId="18" fillId="0" borderId="0" xfId="0" applyFont="1" applyProtection="1">
      <protection hidden="1"/>
    </xf>
    <xf numFmtId="0" fontId="18" fillId="0" borderId="0" xfId="0" applyFont="1"/>
    <xf numFmtId="0" fontId="20" fillId="2" borderId="0" xfId="0" applyFont="1" applyFill="1"/>
    <xf numFmtId="0" fontId="21" fillId="2" borderId="0" xfId="0" applyFont="1" applyFill="1" applyAlignment="1">
      <alignment horizontal="left" vertical="center" wrapText="1"/>
    </xf>
    <xf numFmtId="0" fontId="20" fillId="2" borderId="0" xfId="0" applyFont="1" applyFill="1" applyProtection="1">
      <protection hidden="1"/>
    </xf>
    <xf numFmtId="14" fontId="20" fillId="2" borderId="0" xfId="0" applyNumberFormat="1" applyFont="1" applyFill="1" applyProtection="1">
      <protection hidden="1"/>
    </xf>
    <xf numFmtId="0" fontId="20" fillId="0" borderId="0" xfId="0" applyFont="1" applyProtection="1">
      <protection hidden="1"/>
    </xf>
    <xf numFmtId="0" fontId="20" fillId="2" borderId="0" xfId="0" applyFont="1" applyFill="1" applyBorder="1"/>
    <xf numFmtId="0" fontId="21" fillId="2" borderId="0" xfId="0" applyFont="1" applyFill="1" applyBorder="1" applyAlignment="1">
      <alignment horizontal="left" vertical="center" wrapText="1"/>
    </xf>
    <xf numFmtId="0" fontId="20" fillId="2" borderId="0" xfId="0" applyFont="1" applyFill="1" applyBorder="1" applyProtection="1">
      <protection hidden="1"/>
    </xf>
    <xf numFmtId="14" fontId="20" fillId="2" borderId="0" xfId="0" applyNumberFormat="1" applyFont="1" applyFill="1" applyBorder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0" fontId="5" fillId="3" borderId="28" xfId="0" applyFont="1" applyFill="1" applyBorder="1" applyAlignment="1">
      <alignment horizontal="left" vertical="center" wrapText="1"/>
    </xf>
    <xf numFmtId="0" fontId="5" fillId="3" borderId="29" xfId="0" applyFont="1" applyFill="1" applyBorder="1" applyAlignment="1">
      <alignment horizontal="left" vertical="center" wrapText="1"/>
    </xf>
    <xf numFmtId="0" fontId="5" fillId="3" borderId="27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19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13" fillId="2" borderId="38" xfId="0" applyFont="1" applyFill="1" applyBorder="1" applyAlignment="1">
      <alignment horizontal="center" vertical="center" textRotation="90" wrapText="1"/>
    </xf>
    <xf numFmtId="0" fontId="13" fillId="2" borderId="39" xfId="0" applyFont="1" applyFill="1" applyBorder="1" applyAlignment="1">
      <alignment horizontal="center" vertical="center" textRotation="90" wrapText="1"/>
    </xf>
    <xf numFmtId="0" fontId="13" fillId="2" borderId="40" xfId="0" applyFont="1" applyFill="1" applyBorder="1" applyAlignment="1">
      <alignment horizontal="center" vertical="center" textRotation="90" wrapText="1"/>
    </xf>
    <xf numFmtId="0" fontId="13" fillId="2" borderId="14" xfId="0" applyFont="1" applyFill="1" applyBorder="1" applyAlignment="1">
      <alignment horizontal="center" vertical="center" textRotation="90" wrapText="1"/>
    </xf>
    <xf numFmtId="0" fontId="13" fillId="2" borderId="15" xfId="0" applyFont="1" applyFill="1" applyBorder="1" applyAlignment="1">
      <alignment horizontal="center" vertical="center" textRotation="90" wrapText="1"/>
    </xf>
    <xf numFmtId="0" fontId="13" fillId="2" borderId="16" xfId="0" applyFont="1" applyFill="1" applyBorder="1" applyAlignment="1">
      <alignment horizontal="center" vertical="center" textRotation="90" wrapText="1"/>
    </xf>
    <xf numFmtId="0" fontId="14" fillId="2" borderId="5" xfId="0" applyFont="1" applyFill="1" applyBorder="1" applyAlignment="1">
      <alignment horizontal="left"/>
    </xf>
    <xf numFmtId="0" fontId="14" fillId="2" borderId="9" xfId="0" applyFont="1" applyFill="1" applyBorder="1" applyAlignment="1">
      <alignment horizontal="left"/>
    </xf>
    <xf numFmtId="0" fontId="14" fillId="2" borderId="30" xfId="0" applyFont="1" applyFill="1" applyBorder="1" applyAlignment="1">
      <alignment horizontal="left"/>
    </xf>
    <xf numFmtId="0" fontId="12" fillId="2" borderId="6" xfId="0" applyFont="1" applyFill="1" applyBorder="1" applyAlignment="1">
      <alignment horizontal="center"/>
    </xf>
    <xf numFmtId="0" fontId="12" fillId="2" borderId="3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10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10" fillId="2" borderId="42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10" fillId="2" borderId="43" xfId="0" applyFont="1" applyFill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2" borderId="41" xfId="0" applyFont="1" applyFill="1" applyBorder="1" applyAlignment="1">
      <alignment horizontal="left"/>
    </xf>
    <xf numFmtId="0" fontId="10" fillId="2" borderId="45" xfId="0" applyFont="1" applyFill="1" applyBorder="1" applyAlignment="1">
      <alignment horizontal="left"/>
    </xf>
    <xf numFmtId="0" fontId="12" fillId="2" borderId="36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colors>
    <mruColors>
      <color rgb="FFCCFF99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455084</xdr:colOff>
      <xdr:row>1</xdr:row>
      <xdr:rowOff>0</xdr:rowOff>
    </xdr:from>
    <xdr:to>
      <xdr:col>2</xdr:col>
      <xdr:colOff>188139</xdr:colOff>
      <xdr:row>8</xdr:row>
      <xdr:rowOff>16500</xdr:rowOff>
    </xdr:to>
    <xdr:pic>
      <xdr:nvPicPr>
        <xdr:cNvPr id="2" name="Kép 1" descr="C:\Users\CzinegeS\Documents\Agglomerációs honlap\Logo\Vizmu_LeanyVall_logo_2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5084" y="190500"/>
          <a:ext cx="918388" cy="135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254000</xdr:colOff>
      <xdr:row>9</xdr:row>
      <xdr:rowOff>10583</xdr:rowOff>
    </xdr:from>
    <xdr:to>
      <xdr:col>9</xdr:col>
      <xdr:colOff>533400</xdr:colOff>
      <xdr:row>31</xdr:row>
      <xdr:rowOff>174625</xdr:rowOff>
    </xdr:to>
    <xdr:pic>
      <xdr:nvPicPr>
        <xdr:cNvPr id="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23667" y="1735666"/>
          <a:ext cx="3210983" cy="441854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8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width="8.5703125" customWidth="1"/>
    <col min="3" max="3" width="51.7109375" customWidth="1"/>
    <col min="4" max="4" width="13.85546875" customWidth="1"/>
    <col min="5" max="5" width="14" customWidth="1"/>
    <col min="6" max="6" width="14.140625" customWidth="1"/>
    <col min="7" max="7" width="13.7109375" customWidth="1"/>
    <col min="8" max="8" width="16" customWidth="1"/>
    <col min="9" max="9" width="14.28515625" customWidth="1"/>
    <col min="10" max="10" width="15.85546875" customWidth="1"/>
    <col min="11" max="11" width="11.140625" customWidth="1"/>
    <col min="12" max="12" width="11" customWidth="1"/>
    <col min="13" max="13" width="12.7109375" customWidth="1"/>
    <col min="14" max="14" width="11.5703125" customWidth="1"/>
    <col min="15" max="15" width="10.140625" bestFit="1" customWidth="1"/>
  </cols>
  <sheetData>
    <row r="1" spans="1:16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6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6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6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6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6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6" x14ac:dyDescent="0.25">
      <c r="A7" s="4"/>
      <c r="B7" s="4"/>
      <c r="C7" s="4"/>
      <c r="D7" s="4"/>
      <c r="E7" s="4"/>
      <c r="F7" s="4"/>
      <c r="G7" s="24"/>
      <c r="H7" s="24"/>
      <c r="I7" s="24"/>
      <c r="J7" s="24"/>
      <c r="K7" s="24"/>
      <c r="L7" s="24"/>
      <c r="M7" s="24"/>
      <c r="N7" s="24"/>
      <c r="O7" s="24"/>
      <c r="P7" s="25"/>
    </row>
    <row r="8" spans="1:16" x14ac:dyDescent="0.25">
      <c r="A8" s="4"/>
      <c r="B8" s="4"/>
      <c r="C8" s="4"/>
      <c r="D8" s="4"/>
      <c r="E8" s="4"/>
      <c r="F8" s="4"/>
      <c r="G8" s="24"/>
      <c r="H8" s="24"/>
      <c r="I8" s="24"/>
      <c r="J8" s="24"/>
      <c r="K8" s="24"/>
      <c r="L8" s="24"/>
      <c r="M8" s="24"/>
      <c r="N8" s="24"/>
      <c r="O8" s="24"/>
      <c r="P8" s="25"/>
    </row>
    <row r="9" spans="1:16" ht="15.75" thickBot="1" x14ac:dyDescent="0.3">
      <c r="A9" s="4"/>
      <c r="B9" s="4"/>
      <c r="C9" s="4"/>
      <c r="D9" s="4"/>
      <c r="E9" s="4"/>
      <c r="F9" s="4"/>
      <c r="G9" s="24"/>
      <c r="H9" s="24"/>
      <c r="I9" s="24"/>
      <c r="J9" s="24"/>
      <c r="K9" s="24"/>
      <c r="L9" s="24"/>
      <c r="M9" s="24"/>
      <c r="N9" s="24"/>
      <c r="O9" s="24"/>
      <c r="P9" s="25"/>
    </row>
    <row r="10" spans="1:16" ht="24" customHeight="1" x14ac:dyDescent="0.25">
      <c r="A10" s="4"/>
      <c r="B10" s="111" t="s">
        <v>47</v>
      </c>
      <c r="C10" s="103" t="s">
        <v>13</v>
      </c>
      <c r="D10" s="103"/>
      <c r="E10" s="103"/>
      <c r="F10" s="104"/>
      <c r="G10" s="24"/>
      <c r="H10" s="24"/>
      <c r="I10" s="24"/>
      <c r="J10" s="24"/>
      <c r="K10" s="24"/>
      <c r="L10" s="24"/>
      <c r="M10" s="24"/>
      <c r="N10" s="24"/>
      <c r="O10" s="24"/>
      <c r="P10" s="25"/>
    </row>
    <row r="11" spans="1:16" ht="15.75" x14ac:dyDescent="0.25">
      <c r="A11" s="4"/>
      <c r="B11" s="112"/>
      <c r="C11" s="117" t="s">
        <v>62</v>
      </c>
      <c r="D11" s="118"/>
      <c r="E11" s="118"/>
      <c r="F11" s="119"/>
      <c r="G11" s="24"/>
      <c r="H11" s="24"/>
      <c r="I11" s="24"/>
      <c r="J11" s="24"/>
      <c r="K11" s="24"/>
      <c r="L11" s="24"/>
      <c r="M11" s="24"/>
      <c r="N11" s="24"/>
      <c r="O11" s="24"/>
      <c r="P11" s="25"/>
    </row>
    <row r="12" spans="1:16" ht="9" customHeight="1" x14ac:dyDescent="0.25">
      <c r="A12" s="4"/>
      <c r="B12" s="112"/>
      <c r="C12" s="14"/>
      <c r="D12" s="14"/>
      <c r="E12" s="120"/>
      <c r="F12" s="121"/>
      <c r="G12" s="24"/>
      <c r="H12" s="24"/>
      <c r="I12" s="24"/>
      <c r="J12" s="24"/>
      <c r="K12" s="24"/>
      <c r="L12" s="27"/>
      <c r="M12" s="24"/>
      <c r="N12" s="24"/>
      <c r="O12" s="24"/>
      <c r="P12" s="25"/>
    </row>
    <row r="13" spans="1:16" x14ac:dyDescent="0.25">
      <c r="A13" s="4"/>
      <c r="B13" s="112"/>
      <c r="C13" s="12" t="s">
        <v>14</v>
      </c>
      <c r="D13" s="76"/>
      <c r="E13" s="122" t="s">
        <v>48</v>
      </c>
      <c r="F13" s="123"/>
      <c r="G13" s="24"/>
      <c r="H13" s="24"/>
      <c r="I13" s="24"/>
      <c r="J13" s="24"/>
      <c r="K13" s="24"/>
      <c r="L13" s="27"/>
      <c r="M13" s="24"/>
      <c r="N13" s="24"/>
      <c r="O13" s="24"/>
      <c r="P13" s="25"/>
    </row>
    <row r="14" spans="1:16" ht="17.25" x14ac:dyDescent="0.25">
      <c r="A14" s="4"/>
      <c r="B14" s="112"/>
      <c r="C14" s="12" t="s">
        <v>0</v>
      </c>
      <c r="D14" s="77"/>
      <c r="E14" s="122" t="s">
        <v>52</v>
      </c>
      <c r="F14" s="123"/>
      <c r="G14" s="24"/>
      <c r="H14" s="24"/>
      <c r="I14" s="24"/>
      <c r="J14" s="24"/>
      <c r="K14" s="24"/>
      <c r="L14" s="27"/>
      <c r="M14" s="24"/>
      <c r="N14" s="24"/>
      <c r="O14" s="24"/>
      <c r="P14" s="25"/>
    </row>
    <row r="15" spans="1:16" x14ac:dyDescent="0.25">
      <c r="A15" s="4"/>
      <c r="B15" s="112"/>
      <c r="C15" s="12" t="s">
        <v>15</v>
      </c>
      <c r="D15" s="76"/>
      <c r="E15" s="122" t="s">
        <v>48</v>
      </c>
      <c r="F15" s="123"/>
      <c r="G15" s="24"/>
      <c r="H15" s="24"/>
      <c r="I15" s="24"/>
      <c r="J15" s="24"/>
      <c r="K15" s="24"/>
      <c r="L15" s="27"/>
      <c r="M15" s="24"/>
      <c r="N15" s="24"/>
      <c r="O15" s="24"/>
      <c r="P15" s="25"/>
    </row>
    <row r="16" spans="1:16" ht="17.25" x14ac:dyDescent="0.25">
      <c r="A16" s="4"/>
      <c r="B16" s="112"/>
      <c r="C16" s="12" t="s">
        <v>1</v>
      </c>
      <c r="D16" s="77"/>
      <c r="E16" s="122" t="s">
        <v>52</v>
      </c>
      <c r="F16" s="123"/>
      <c r="G16" s="24"/>
      <c r="H16" s="24"/>
      <c r="I16" s="24"/>
      <c r="J16" s="24"/>
      <c r="K16" s="24"/>
      <c r="L16" s="27"/>
      <c r="M16" s="24"/>
      <c r="N16" s="24"/>
      <c r="O16" s="24"/>
      <c r="P16" s="25"/>
    </row>
    <row r="17" spans="1:16" x14ac:dyDescent="0.25">
      <c r="A17" s="4"/>
      <c r="B17" s="112"/>
      <c r="C17" s="13"/>
      <c r="D17" s="13"/>
      <c r="E17" s="13"/>
      <c r="F17" s="81"/>
      <c r="G17" s="24"/>
      <c r="H17" s="24"/>
      <c r="I17" s="24"/>
      <c r="J17" s="24"/>
      <c r="K17" s="24"/>
      <c r="L17" s="27"/>
      <c r="M17" s="24"/>
      <c r="N17" s="24"/>
      <c r="O17" s="24"/>
      <c r="P17" s="25"/>
    </row>
    <row r="18" spans="1:16" x14ac:dyDescent="0.25">
      <c r="A18" s="4"/>
      <c r="B18" s="112"/>
      <c r="C18" s="126" t="s">
        <v>57</v>
      </c>
      <c r="D18" s="127"/>
      <c r="E18" s="127"/>
      <c r="F18" s="128"/>
      <c r="G18" s="24"/>
      <c r="H18" s="24"/>
      <c r="I18" s="24"/>
      <c r="J18" s="26"/>
      <c r="K18" s="24"/>
      <c r="L18" s="27"/>
      <c r="M18" s="24"/>
      <c r="N18" s="24"/>
      <c r="O18" s="24"/>
      <c r="P18" s="25"/>
    </row>
    <row r="19" spans="1:16" x14ac:dyDescent="0.25">
      <c r="A19" s="4"/>
      <c r="B19" s="112"/>
      <c r="C19" s="129" t="s">
        <v>58</v>
      </c>
      <c r="D19" s="130"/>
      <c r="E19" s="130"/>
      <c r="F19" s="131"/>
      <c r="G19" s="24"/>
      <c r="H19" s="24"/>
      <c r="I19" s="24"/>
      <c r="J19" s="26" t="s">
        <v>51</v>
      </c>
      <c r="K19" s="24"/>
      <c r="L19" s="27"/>
      <c r="M19" s="24"/>
      <c r="N19" s="24"/>
      <c r="O19" s="24"/>
      <c r="P19" s="25"/>
    </row>
    <row r="20" spans="1:16" ht="17.25" x14ac:dyDescent="0.25">
      <c r="A20" s="4"/>
      <c r="B20" s="112"/>
      <c r="C20" s="15" t="s">
        <v>0</v>
      </c>
      <c r="D20" s="77"/>
      <c r="E20" s="122" t="s">
        <v>52</v>
      </c>
      <c r="F20" s="123"/>
      <c r="G20" s="24"/>
      <c r="H20" s="24"/>
      <c r="I20" s="24"/>
      <c r="J20" s="26" t="s">
        <v>50</v>
      </c>
      <c r="K20" s="24"/>
      <c r="L20" s="27"/>
      <c r="M20" s="24"/>
      <c r="N20" s="24"/>
      <c r="O20" s="24"/>
      <c r="P20" s="25"/>
    </row>
    <row r="21" spans="1:16" ht="17.25" x14ac:dyDescent="0.25">
      <c r="A21" s="4"/>
      <c r="B21" s="112"/>
      <c r="C21" s="15" t="s">
        <v>1</v>
      </c>
      <c r="D21" s="77"/>
      <c r="E21" s="122" t="s">
        <v>52</v>
      </c>
      <c r="F21" s="123"/>
      <c r="G21" s="24"/>
      <c r="H21" s="24"/>
      <c r="I21" s="24"/>
      <c r="J21" s="24"/>
      <c r="K21" s="24"/>
      <c r="L21" s="27"/>
      <c r="M21" s="24"/>
      <c r="N21" s="24"/>
      <c r="O21" s="24"/>
      <c r="P21" s="25"/>
    </row>
    <row r="22" spans="1:16" x14ac:dyDescent="0.25">
      <c r="A22" s="4"/>
      <c r="B22" s="112"/>
      <c r="C22" s="16"/>
      <c r="D22" s="17"/>
      <c r="E22" s="11"/>
      <c r="F22" s="82"/>
      <c r="G22" s="24"/>
      <c r="H22" s="24"/>
      <c r="I22" s="24"/>
      <c r="J22" s="24"/>
      <c r="K22" s="24"/>
      <c r="L22" s="27"/>
      <c r="M22" s="24"/>
      <c r="N22" s="24"/>
      <c r="O22" s="24"/>
      <c r="P22" s="25"/>
    </row>
    <row r="23" spans="1:16" ht="15.75" thickBot="1" x14ac:dyDescent="0.3">
      <c r="A23" s="4"/>
      <c r="B23" s="113"/>
      <c r="C23" s="83" t="s">
        <v>60</v>
      </c>
      <c r="D23" s="84" t="s">
        <v>51</v>
      </c>
      <c r="E23" s="132" t="s">
        <v>49</v>
      </c>
      <c r="F23" s="133"/>
      <c r="G23" s="24"/>
      <c r="H23" s="24"/>
      <c r="I23" s="24"/>
      <c r="J23" s="24"/>
      <c r="K23" s="24"/>
      <c r="L23" s="27"/>
      <c r="M23" s="24"/>
      <c r="N23" s="24"/>
      <c r="O23" s="24"/>
      <c r="P23" s="25"/>
    </row>
    <row r="24" spans="1:16" s="1" customFormat="1" x14ac:dyDescent="0.25">
      <c r="A24" s="4"/>
      <c r="B24" s="85" t="s">
        <v>59</v>
      </c>
      <c r="C24" s="80"/>
      <c r="D24" s="10"/>
      <c r="E24" s="10"/>
      <c r="F24" s="10"/>
      <c r="G24" s="24"/>
      <c r="H24" s="24"/>
      <c r="I24" s="24"/>
      <c r="J24" s="24"/>
      <c r="K24" s="24"/>
      <c r="L24" s="27"/>
      <c r="M24" s="24"/>
      <c r="N24" s="24"/>
      <c r="O24" s="24"/>
      <c r="P24" s="25"/>
    </row>
    <row r="25" spans="1:16" s="91" customFormat="1" ht="11.25" x14ac:dyDescent="0.2">
      <c r="A25" s="86"/>
      <c r="B25" s="85" t="s">
        <v>61</v>
      </c>
      <c r="C25" s="85"/>
      <c r="D25" s="87"/>
      <c r="E25" s="87"/>
      <c r="F25" s="87"/>
      <c r="G25" s="88"/>
      <c r="H25" s="88"/>
      <c r="I25" s="88"/>
      <c r="J25" s="88"/>
      <c r="K25" s="88"/>
      <c r="L25" s="89"/>
      <c r="M25" s="88"/>
      <c r="N25" s="88"/>
      <c r="O25" s="88"/>
      <c r="P25" s="90"/>
    </row>
    <row r="26" spans="1:16" ht="15.75" thickBot="1" x14ac:dyDescent="0.3">
      <c r="A26" s="4"/>
      <c r="B26" s="4"/>
      <c r="C26" s="4"/>
      <c r="D26" s="5"/>
      <c r="E26" s="4"/>
      <c r="F26" s="4"/>
      <c r="G26" s="24"/>
      <c r="H26" s="24"/>
      <c r="I26" s="24"/>
      <c r="J26" s="24"/>
      <c r="K26" s="24"/>
      <c r="L26" s="27"/>
      <c r="M26" s="24"/>
      <c r="N26" s="24"/>
      <c r="O26" s="24"/>
      <c r="P26" s="25"/>
    </row>
    <row r="27" spans="1:16" x14ac:dyDescent="0.25">
      <c r="A27" s="4"/>
      <c r="B27" s="114" t="s">
        <v>46</v>
      </c>
      <c r="C27" s="105" t="s">
        <v>56</v>
      </c>
      <c r="D27" s="106"/>
      <c r="E27" s="106"/>
      <c r="F27" s="107"/>
      <c r="G27" s="24"/>
      <c r="H27" s="24"/>
      <c r="I27" s="24"/>
      <c r="J27" s="24"/>
      <c r="K27" s="24"/>
      <c r="L27" s="27"/>
      <c r="M27" s="24"/>
      <c r="N27" s="24"/>
      <c r="O27" s="24"/>
      <c r="P27" s="25"/>
    </row>
    <row r="28" spans="1:16" ht="7.5" customHeight="1" x14ac:dyDescent="0.25">
      <c r="A28" s="4"/>
      <c r="B28" s="115"/>
      <c r="C28" s="108"/>
      <c r="D28" s="109"/>
      <c r="E28" s="109"/>
      <c r="F28" s="110"/>
      <c r="G28" s="24"/>
      <c r="H28" s="24"/>
      <c r="I28" s="24"/>
      <c r="J28" s="24"/>
      <c r="K28" s="24"/>
      <c r="L28" s="27"/>
      <c r="M28" s="24"/>
      <c r="N28" s="24"/>
      <c r="O28" s="24"/>
      <c r="P28" s="25"/>
    </row>
    <row r="29" spans="1:16" x14ac:dyDescent="0.25">
      <c r="A29" s="4"/>
      <c r="B29" s="115"/>
      <c r="C29" s="48" t="s">
        <v>38</v>
      </c>
      <c r="D29" s="49" t="s">
        <v>27</v>
      </c>
      <c r="E29" s="50" t="s">
        <v>28</v>
      </c>
      <c r="F29" s="51"/>
      <c r="G29" s="24"/>
      <c r="H29" s="24"/>
      <c r="I29" s="24"/>
      <c r="J29" s="24"/>
      <c r="K29" s="24"/>
      <c r="L29" s="27"/>
      <c r="M29" s="24"/>
      <c r="N29" s="24"/>
      <c r="O29" s="24"/>
      <c r="P29" s="25"/>
    </row>
    <row r="30" spans="1:16" x14ac:dyDescent="0.25">
      <c r="A30" s="4"/>
      <c r="B30" s="115"/>
      <c r="C30" s="52" t="s">
        <v>67</v>
      </c>
      <c r="D30" s="53">
        <f>SUM(D76:K76)</f>
        <v>0</v>
      </c>
      <c r="E30" s="54">
        <f>D30*D81</f>
        <v>0</v>
      </c>
      <c r="F30" s="55" t="s">
        <v>4</v>
      </c>
      <c r="G30" s="24"/>
      <c r="H30" s="24"/>
      <c r="I30" s="24"/>
      <c r="J30" s="24"/>
      <c r="K30" s="24"/>
      <c r="L30" s="27"/>
      <c r="M30" s="24"/>
      <c r="N30" s="24"/>
      <c r="O30" s="24"/>
      <c r="P30" s="25"/>
    </row>
    <row r="31" spans="1:16" x14ac:dyDescent="0.25">
      <c r="A31" s="4"/>
      <c r="B31" s="115"/>
      <c r="C31" s="52" t="s">
        <v>2</v>
      </c>
      <c r="D31" s="53">
        <f>D51</f>
        <v>0</v>
      </c>
      <c r="E31" s="54">
        <f>D87*D82+E87*E82</f>
        <v>0</v>
      </c>
      <c r="F31" s="55" t="s">
        <v>4</v>
      </c>
      <c r="G31" s="24"/>
      <c r="H31" s="24"/>
      <c r="I31" s="24"/>
      <c r="J31" s="24"/>
      <c r="K31" s="24"/>
      <c r="L31" s="27"/>
      <c r="M31" s="24"/>
      <c r="N31" s="24"/>
      <c r="O31" s="24"/>
      <c r="P31" s="25"/>
    </row>
    <row r="32" spans="1:16" x14ac:dyDescent="0.25">
      <c r="A32" s="4"/>
      <c r="B32" s="115"/>
      <c r="C32" s="56" t="s">
        <v>6</v>
      </c>
      <c r="D32" s="57">
        <f>D31</f>
        <v>0</v>
      </c>
      <c r="E32" s="58">
        <f>D31*D83</f>
        <v>0</v>
      </c>
      <c r="F32" s="59" t="s">
        <v>4</v>
      </c>
      <c r="G32" s="24"/>
      <c r="H32" s="24"/>
      <c r="I32" s="24"/>
      <c r="J32" s="24"/>
      <c r="K32" s="24"/>
      <c r="L32" s="27"/>
      <c r="M32" s="24"/>
      <c r="N32" s="24"/>
      <c r="O32" s="24"/>
      <c r="P32" s="25"/>
    </row>
    <row r="33" spans="1:16" x14ac:dyDescent="0.25">
      <c r="A33" s="4"/>
      <c r="B33" s="115"/>
      <c r="C33" s="60" t="s">
        <v>37</v>
      </c>
      <c r="D33" s="61"/>
      <c r="E33" s="62"/>
      <c r="F33" s="63"/>
      <c r="G33" s="24"/>
      <c r="H33" s="24"/>
      <c r="I33" s="24"/>
      <c r="J33" s="24"/>
      <c r="K33" s="24"/>
      <c r="L33" s="27"/>
      <c r="M33" s="24"/>
      <c r="N33" s="24"/>
      <c r="O33" s="24"/>
      <c r="P33" s="25"/>
    </row>
    <row r="34" spans="1:16" x14ac:dyDescent="0.25">
      <c r="A34" s="4"/>
      <c r="B34" s="115"/>
      <c r="C34" s="64" t="s">
        <v>36</v>
      </c>
      <c r="D34" s="53">
        <f>IFERROR(D66+SUM(D62:N62),0)</f>
        <v>0</v>
      </c>
      <c r="E34" s="54">
        <f>D34*D82</f>
        <v>0</v>
      </c>
      <c r="F34" s="55" t="s">
        <v>4</v>
      </c>
      <c r="G34" s="24"/>
      <c r="H34" s="24"/>
      <c r="I34" s="24"/>
      <c r="J34" s="24"/>
      <c r="K34" s="24"/>
      <c r="L34" s="27"/>
      <c r="M34" s="24"/>
      <c r="N34" s="24"/>
      <c r="O34" s="24"/>
      <c r="P34" s="25"/>
    </row>
    <row r="35" spans="1:16" x14ac:dyDescent="0.25">
      <c r="A35" s="4"/>
      <c r="B35" s="115"/>
      <c r="C35" s="65" t="s">
        <v>6</v>
      </c>
      <c r="D35" s="57"/>
      <c r="E35" s="58">
        <f>D34*D83</f>
        <v>0</v>
      </c>
      <c r="F35" s="59" t="s">
        <v>4</v>
      </c>
      <c r="G35" s="24"/>
      <c r="H35" s="24"/>
      <c r="I35" s="24"/>
      <c r="J35" s="24"/>
      <c r="K35" s="24"/>
      <c r="L35" s="27"/>
      <c r="M35" s="24"/>
      <c r="N35" s="24"/>
      <c r="O35" s="24"/>
      <c r="P35" s="25"/>
    </row>
    <row r="36" spans="1:16" x14ac:dyDescent="0.25">
      <c r="A36" s="4"/>
      <c r="B36" s="115"/>
      <c r="C36" s="66" t="s">
        <v>30</v>
      </c>
      <c r="D36" s="67">
        <f>ROUNDUP(D67,0.5)</f>
        <v>0</v>
      </c>
      <c r="E36" s="68">
        <f>D36*D84</f>
        <v>0</v>
      </c>
      <c r="F36" s="69"/>
      <c r="G36" s="24"/>
      <c r="H36" s="24"/>
      <c r="I36" s="24"/>
      <c r="J36" s="24"/>
      <c r="K36" s="24"/>
      <c r="L36" s="27"/>
      <c r="M36" s="24"/>
      <c r="N36" s="24"/>
      <c r="O36" s="24"/>
      <c r="P36" s="25"/>
    </row>
    <row r="37" spans="1:16" x14ac:dyDescent="0.25">
      <c r="A37" s="4"/>
      <c r="B37" s="115"/>
      <c r="C37" s="70" t="s">
        <v>10</v>
      </c>
      <c r="D37" s="61"/>
      <c r="E37" s="62">
        <f>SUM(E30:E36)</f>
        <v>0</v>
      </c>
      <c r="F37" s="63" t="s">
        <v>4</v>
      </c>
      <c r="G37" s="24"/>
      <c r="H37" s="24"/>
      <c r="I37" s="24"/>
      <c r="J37" s="24"/>
      <c r="K37" s="24"/>
      <c r="L37" s="27"/>
      <c r="M37" s="24"/>
      <c r="N37" s="24"/>
      <c r="O37" s="24"/>
      <c r="P37" s="25"/>
    </row>
    <row r="38" spans="1:16" x14ac:dyDescent="0.25">
      <c r="A38" s="4"/>
      <c r="B38" s="115"/>
      <c r="C38" s="71" t="s">
        <v>9</v>
      </c>
      <c r="D38" s="57"/>
      <c r="E38" s="58">
        <f>E37*0.27</f>
        <v>0</v>
      </c>
      <c r="F38" s="59" t="s">
        <v>4</v>
      </c>
      <c r="G38" s="24"/>
      <c r="H38" s="24"/>
      <c r="I38" s="24"/>
      <c r="J38" s="24"/>
      <c r="K38" s="24"/>
      <c r="L38" s="27"/>
      <c r="M38" s="24"/>
      <c r="N38" s="24"/>
      <c r="O38" s="24"/>
      <c r="P38" s="25"/>
    </row>
    <row r="39" spans="1:16" ht="16.5" thickBot="1" x14ac:dyDescent="0.3">
      <c r="A39" s="4"/>
      <c r="B39" s="116"/>
      <c r="C39" s="72" t="s">
        <v>5</v>
      </c>
      <c r="D39" s="73"/>
      <c r="E39" s="74">
        <f>SUM(E37:E38)</f>
        <v>0</v>
      </c>
      <c r="F39" s="75" t="s">
        <v>4</v>
      </c>
      <c r="G39" s="24"/>
      <c r="H39" s="24"/>
      <c r="I39" s="24"/>
      <c r="J39" s="24"/>
      <c r="K39" s="24"/>
      <c r="L39" s="27"/>
      <c r="M39" s="24"/>
      <c r="N39" s="24"/>
      <c r="O39" s="24"/>
      <c r="P39" s="25"/>
    </row>
    <row r="40" spans="1:16" x14ac:dyDescent="0.25">
      <c r="A40" s="4"/>
      <c r="B40" s="4"/>
      <c r="C40" s="6"/>
      <c r="D40" s="4"/>
      <c r="E40" s="6"/>
      <c r="F40" s="4"/>
      <c r="G40" s="24"/>
      <c r="H40" s="28"/>
      <c r="I40" s="24"/>
      <c r="J40" s="24"/>
      <c r="K40" s="24"/>
      <c r="L40" s="27"/>
      <c r="M40" s="24"/>
      <c r="N40" s="24"/>
      <c r="O40" s="24"/>
      <c r="P40" s="25"/>
    </row>
    <row r="41" spans="1:16" x14ac:dyDescent="0.25">
      <c r="A41" s="4"/>
      <c r="B41" s="4"/>
      <c r="C41" s="124" t="s">
        <v>40</v>
      </c>
      <c r="D41" s="124"/>
      <c r="E41" s="124"/>
      <c r="F41" s="4"/>
      <c r="G41" s="78"/>
      <c r="H41" s="28"/>
      <c r="I41" s="24"/>
      <c r="J41" s="24"/>
      <c r="K41" s="24"/>
      <c r="L41" s="27"/>
      <c r="M41" s="24"/>
      <c r="N41" s="24"/>
      <c r="O41" s="24"/>
      <c r="P41" s="25"/>
    </row>
    <row r="42" spans="1:16" x14ac:dyDescent="0.25">
      <c r="A42" s="4"/>
      <c r="B42" s="4"/>
      <c r="C42" s="8" t="s">
        <v>39</v>
      </c>
      <c r="D42" s="9"/>
      <c r="E42" s="8"/>
      <c r="F42" s="4"/>
      <c r="G42" s="78"/>
      <c r="H42" s="28"/>
      <c r="I42" s="24"/>
      <c r="J42" s="24"/>
      <c r="K42" s="24"/>
      <c r="L42" s="27"/>
      <c r="M42" s="24"/>
      <c r="N42" s="24"/>
      <c r="O42" s="24"/>
      <c r="P42" s="25"/>
    </row>
    <row r="43" spans="1:16" x14ac:dyDescent="0.25">
      <c r="A43" s="4"/>
      <c r="B43" s="4"/>
      <c r="C43" s="9" t="s">
        <v>12</v>
      </c>
      <c r="D43" s="9"/>
      <c r="E43" s="9"/>
      <c r="F43" s="4"/>
      <c r="G43" s="24"/>
      <c r="H43" s="24"/>
      <c r="I43" s="24"/>
      <c r="J43" s="24"/>
      <c r="K43" s="24"/>
      <c r="L43" s="27"/>
      <c r="M43" s="24"/>
      <c r="N43" s="24"/>
      <c r="O43" s="24"/>
      <c r="P43" s="25"/>
    </row>
    <row r="44" spans="1:16" x14ac:dyDescent="0.25">
      <c r="A44" s="4"/>
      <c r="B44" s="4"/>
      <c r="C44" s="125"/>
      <c r="D44" s="125"/>
      <c r="E44" s="125"/>
      <c r="F44" s="4"/>
      <c r="G44" s="24"/>
      <c r="H44" s="24"/>
      <c r="I44" s="24"/>
      <c r="J44" s="24"/>
      <c r="K44" s="24"/>
      <c r="L44" s="27"/>
      <c r="M44" s="24"/>
      <c r="N44" s="24"/>
      <c r="O44" s="24"/>
      <c r="P44" s="25"/>
    </row>
    <row r="45" spans="1:16" s="2" customFormat="1" x14ac:dyDescent="0.25">
      <c r="A45" s="7" t="s">
        <v>53</v>
      </c>
      <c r="B45" s="4"/>
      <c r="C45" s="18"/>
      <c r="D45" s="18"/>
      <c r="E45" s="18"/>
      <c r="F45" s="4"/>
      <c r="G45" s="24"/>
      <c r="H45" s="24"/>
      <c r="I45" s="24"/>
      <c r="J45" s="24"/>
      <c r="K45" s="24"/>
      <c r="L45" s="27"/>
      <c r="M45" s="24"/>
      <c r="N45" s="24"/>
      <c r="O45" s="24"/>
      <c r="P45" s="25"/>
    </row>
    <row r="46" spans="1:16" s="2" customFormat="1" x14ac:dyDescent="0.25">
      <c r="A46" s="7" t="s">
        <v>54</v>
      </c>
      <c r="B46" s="4"/>
      <c r="C46" s="18"/>
      <c r="D46" s="18"/>
      <c r="E46" s="18"/>
      <c r="F46" s="4"/>
      <c r="G46" s="24"/>
      <c r="H46" s="24"/>
      <c r="I46" s="24"/>
      <c r="J46" s="24"/>
      <c r="K46" s="24"/>
      <c r="L46" s="27"/>
      <c r="M46" s="24"/>
      <c r="N46" s="24"/>
      <c r="O46" s="24"/>
      <c r="P46" s="25"/>
    </row>
    <row r="47" spans="1:16" s="2" customFormat="1" x14ac:dyDescent="0.25">
      <c r="A47" s="7" t="s">
        <v>55</v>
      </c>
      <c r="B47" s="4"/>
      <c r="C47" s="18"/>
      <c r="D47" s="18"/>
      <c r="E47" s="18"/>
      <c r="F47" s="4"/>
      <c r="G47" s="24"/>
      <c r="H47" s="24"/>
      <c r="I47" s="24"/>
      <c r="J47" s="24"/>
      <c r="K47" s="24"/>
      <c r="L47" s="27"/>
      <c r="M47" s="24"/>
      <c r="N47" s="24"/>
      <c r="O47" s="24"/>
      <c r="P47" s="25"/>
    </row>
    <row r="48" spans="1:16" s="2" customFormat="1" x14ac:dyDescent="0.25">
      <c r="A48" s="92"/>
      <c r="B48" s="92"/>
      <c r="C48" s="93"/>
      <c r="D48" s="93"/>
      <c r="E48" s="93"/>
      <c r="F48" s="92"/>
      <c r="G48" s="94"/>
      <c r="H48" s="94"/>
      <c r="I48" s="94"/>
      <c r="J48" s="94"/>
      <c r="K48" s="94"/>
      <c r="L48" s="95"/>
      <c r="M48" s="94"/>
      <c r="N48" s="94"/>
      <c r="O48" s="94"/>
      <c r="P48" s="96"/>
    </row>
    <row r="49" spans="1:19" x14ac:dyDescent="0.25">
      <c r="A49" s="92"/>
      <c r="B49" s="92"/>
      <c r="C49" s="93"/>
      <c r="D49" s="93"/>
      <c r="E49" s="93"/>
      <c r="F49" s="92"/>
      <c r="G49" s="94"/>
      <c r="H49" s="94"/>
      <c r="I49" s="94"/>
      <c r="J49" s="94"/>
      <c r="K49" s="94"/>
      <c r="L49" s="95"/>
      <c r="M49" s="94"/>
      <c r="N49" s="94"/>
      <c r="O49" s="94"/>
      <c r="P49" s="96"/>
    </row>
    <row r="50" spans="1:19" x14ac:dyDescent="0.25">
      <c r="A50" s="92"/>
      <c r="B50" s="19"/>
      <c r="C50" s="20" t="s">
        <v>33</v>
      </c>
      <c r="D50" s="21"/>
      <c r="E50" s="98"/>
      <c r="F50" s="97"/>
      <c r="G50" s="99"/>
      <c r="H50" s="99"/>
      <c r="I50" s="99"/>
      <c r="J50" s="99"/>
      <c r="K50" s="99"/>
      <c r="L50" s="100"/>
      <c r="M50" s="99"/>
      <c r="N50" s="99"/>
      <c r="O50" s="99"/>
      <c r="P50" s="96"/>
    </row>
    <row r="51" spans="1:19" x14ac:dyDescent="0.25">
      <c r="A51" s="92"/>
      <c r="B51" s="19"/>
      <c r="C51" s="23" t="s">
        <v>34</v>
      </c>
      <c r="D51" s="21">
        <f>D16-D14</f>
        <v>0</v>
      </c>
      <c r="E51" s="22"/>
      <c r="F51" s="19"/>
      <c r="G51" s="29"/>
      <c r="H51" s="29"/>
      <c r="I51" s="29"/>
      <c r="J51" s="29"/>
      <c r="K51" s="29"/>
      <c r="L51" s="30"/>
      <c r="M51" s="29"/>
      <c r="N51" s="29"/>
      <c r="O51" s="29"/>
      <c r="P51" s="101"/>
      <c r="Q51" s="102"/>
      <c r="R51" s="102"/>
      <c r="S51" s="102"/>
    </row>
    <row r="52" spans="1:19" s="2" customFormat="1" x14ac:dyDescent="0.25">
      <c r="A52" s="92"/>
      <c r="B52" s="19"/>
      <c r="C52" s="23" t="s">
        <v>63</v>
      </c>
      <c r="D52" s="21">
        <f>D15-D13</f>
        <v>0</v>
      </c>
      <c r="E52" s="22"/>
      <c r="F52" s="19"/>
      <c r="G52" s="29"/>
      <c r="H52" s="29"/>
      <c r="I52" s="29"/>
      <c r="J52" s="29"/>
      <c r="K52" s="29"/>
      <c r="L52" s="30"/>
      <c r="M52" s="29"/>
      <c r="N52" s="29"/>
      <c r="O52" s="29"/>
      <c r="P52" s="101"/>
      <c r="Q52" s="102"/>
      <c r="R52" s="102"/>
      <c r="S52" s="102"/>
    </row>
    <row r="53" spans="1:19" x14ac:dyDescent="0.25">
      <c r="A53" s="94"/>
      <c r="B53" s="29"/>
      <c r="C53" s="41"/>
      <c r="D53" s="40"/>
      <c r="E53" s="39"/>
      <c r="F53" s="29"/>
      <c r="G53" s="29"/>
      <c r="H53" s="29"/>
      <c r="I53" s="29"/>
      <c r="J53" s="29"/>
      <c r="K53" s="29"/>
      <c r="L53" s="30"/>
      <c r="M53" s="29"/>
      <c r="N53" s="29"/>
      <c r="O53" s="29"/>
      <c r="P53" s="101"/>
      <c r="Q53" s="102"/>
      <c r="R53" s="102"/>
      <c r="S53" s="102"/>
    </row>
    <row r="54" spans="1:19" x14ac:dyDescent="0.25">
      <c r="A54" s="94"/>
      <c r="B54" s="29"/>
      <c r="C54" s="42" t="s">
        <v>44</v>
      </c>
      <c r="D54" s="34">
        <f>COUNTIF(D23,"Igen")</f>
        <v>0</v>
      </c>
      <c r="E54" s="29"/>
      <c r="F54" s="29"/>
      <c r="G54" s="29"/>
      <c r="H54" s="29"/>
      <c r="I54" s="29"/>
      <c r="J54" s="29"/>
      <c r="K54" s="29"/>
      <c r="L54" s="30"/>
      <c r="M54" s="29"/>
      <c r="N54" s="29"/>
      <c r="O54" s="29"/>
      <c r="P54" s="101"/>
      <c r="Q54" s="102"/>
      <c r="R54" s="102"/>
      <c r="S54" s="102"/>
    </row>
    <row r="55" spans="1:19" x14ac:dyDescent="0.25">
      <c r="A55" s="96"/>
      <c r="B55" s="31"/>
      <c r="C55" s="46" t="s">
        <v>19</v>
      </c>
      <c r="D55" s="38">
        <v>41548</v>
      </c>
      <c r="E55" s="38">
        <v>41760</v>
      </c>
      <c r="F55" s="38">
        <v>41913</v>
      </c>
      <c r="G55" s="38">
        <v>42125</v>
      </c>
      <c r="H55" s="38">
        <v>42278</v>
      </c>
      <c r="I55" s="38">
        <v>42491</v>
      </c>
      <c r="J55" s="38">
        <v>42644</v>
      </c>
      <c r="K55" s="38">
        <v>42856</v>
      </c>
      <c r="L55" s="32">
        <v>43009</v>
      </c>
      <c r="M55" s="32">
        <v>43221</v>
      </c>
      <c r="N55" s="32">
        <v>43374</v>
      </c>
      <c r="O55" s="32"/>
      <c r="P55" s="101"/>
      <c r="Q55" s="102"/>
      <c r="R55" s="102"/>
      <c r="S55" s="102"/>
    </row>
    <row r="56" spans="1:19" x14ac:dyDescent="0.25">
      <c r="A56" s="96"/>
      <c r="B56" s="31"/>
      <c r="C56" s="79" t="s">
        <v>16</v>
      </c>
      <c r="D56" s="33" t="str">
        <f>IF($D$15&lt;DATE(2013,10,1),"0",IF($D$15&lt;=DATE(2014,5,1),$D$15,IF($D$13&gt;DATE(2014,5,1),"0",DATE(2014,5,1))))</f>
        <v>0</v>
      </c>
      <c r="E56" s="33" t="str">
        <f>IF($D$15&lt;DATE(2014,5,1),"0",IF($D$15&lt;=DATE(2014,10,1),$D$15,IF($D$13&gt;DATE(2014,10,1),"0",DATE(2014,10,1))))</f>
        <v>0</v>
      </c>
      <c r="F56" s="33" t="str">
        <f>IF($D$15&lt;DATE(2014,10,1),"0",IF($D$15&lt;=DATE(2015,5,1),$D$15,IF($D$13&gt;DATE(2015,5,1),"0",DATE(2015,5,1))))</f>
        <v>0</v>
      </c>
      <c r="G56" s="33" t="str">
        <f>IF($D$15&lt;DATE(2015,5,1),"0",IF($D$15&lt;=DATE(2015,10,1),$D$15,IF($D$13&gt;DATE(2015,10,1),"0",DATE(2015,10,1))))</f>
        <v>0</v>
      </c>
      <c r="H56" s="33" t="str">
        <f>IF($D$15&lt;DATE(2015,10,1),"0",IF($D$15&lt;=DATE(2016,5,1),$D$15,IF($D$13&gt;DATE(2016,5,1),"0",DATE(2016,5,1))))</f>
        <v>0</v>
      </c>
      <c r="I56" s="33" t="str">
        <f>IF($D$15&lt;DATE(2016,5,1),"0",IF($D$15&lt;=DATE(2016,10,1),$D$15,IF($D$13&gt;DATE(2016,10,1),"0",DATE(2016,10,1))))</f>
        <v>0</v>
      </c>
      <c r="J56" s="33" t="str">
        <f>IF($D$15&lt;DATE(2016,10,1),"0",IF($D$15&lt;=DATE(2017,5,1),$D$15,IF($D$13&gt;DATE(2017,5,1),"0",DATE(2017,5,1))))</f>
        <v>0</v>
      </c>
      <c r="K56" s="33" t="str">
        <f>IF($D$15&lt;DATE(2017,5,1),"0",IF($D$15&lt;=DATE(2017,10,1),$D$15,IF($D$13&gt;DATE(2017,10,1),"0",DATE(2017,10,1))))</f>
        <v>0</v>
      </c>
      <c r="L56" s="33" t="str">
        <f>IF($D$15&lt;DATE(2017,10,1),"0",IF($D$15&lt;=DATE(2018,5,1),$D$15,IF($D$13&gt;DATE(2018,5,1),"0",DATE(2018,5,1))))</f>
        <v>0</v>
      </c>
      <c r="M56" s="33" t="str">
        <f>IF($D$15&lt;DATE(2018,5,1),"0",IF($D$15&lt;=DATE(2018,10,1),$D$15,IF($D$13&gt;DATE(2018,10,1),"0",DATE(2018,10,1))))</f>
        <v>0</v>
      </c>
      <c r="N56" s="33" t="str">
        <f>IF($D$15&lt;DATE(2018,10,1),"0",IF($D$15&lt;=DATE(2019,5,1),$D$15,IF($D$13&gt;DATE(2019,5,1),"0",DATE(2019,5,1))))</f>
        <v>0</v>
      </c>
      <c r="O56" s="31"/>
      <c r="P56" s="101"/>
      <c r="Q56" s="102"/>
      <c r="R56" s="102"/>
      <c r="S56" s="102"/>
    </row>
    <row r="57" spans="1:19" x14ac:dyDescent="0.25">
      <c r="A57" s="96"/>
      <c r="B57" s="31"/>
      <c r="C57" s="79" t="s">
        <v>17</v>
      </c>
      <c r="D57" s="33" t="str">
        <f>IF(D$56="0","0",IF($D$13&lt;=DATE(2013,10,1),DATE(2013,10,1),IF($D$13&lt;DATE(2013,10,1),"0",IF($D$13&lt;=DATE(2014,5,1),$D$13,IF($D$15&gt;=DATE(2014,5,1),DATE(2013,10,1),"")))))</f>
        <v>0</v>
      </c>
      <c r="E57" s="33" t="str">
        <f>IF(E$56="0","0",IF($D$13&lt;=DATE(2014,5,1),DATE(2014,5,1),IF($D$13&lt;DATE(2014,5,1),"0",IF($D$13&lt;=DATE(2014,10,1),$D$13,IF($D$15&gt;=DATE(2014,10,1),DATE(2014,5,1),"")))))</f>
        <v>0</v>
      </c>
      <c r="F57" s="33" t="str">
        <f>IF(F$56="0","0",IF($D$13&lt;=DATE(2014,10,1),DATE(2014,10,1),IF($D$13&lt;DATE(2014,10,1),"0",IF($D$13&lt;=DATE(2015,5,1),$D$13,IF($D$15&gt;=DATE(2015,5,1),DATE(2014,10,1),"")))))</f>
        <v>0</v>
      </c>
      <c r="G57" s="33" t="str">
        <f>IF(G$56="0","0",IF($D$13&lt;=DATE(2015,5,1),DATE(2015,5,1),IF($D$13&lt;DATE(2015,5,1),"0",IF($D$13&lt;=DATE(2015,10,1),$D$13,IF($D$15&gt;=DATE(2015,10,1),DATE(2015,5,1),"")))))</f>
        <v>0</v>
      </c>
      <c r="H57" s="33" t="str">
        <f>IF(H$56="0","0",IF($D$13&lt;=DATE(2015,10,1),DATE(2015,10,1),IF($D$13&lt;DATE(2015,10,1),"0",IF($D$13&lt;=DATE(2016,5,1),$D$13,IF($D$15&gt;=DATE(2016,5,1),DATE(2015,10,1),"")))))</f>
        <v>0</v>
      </c>
      <c r="I57" s="33" t="str">
        <f>IF(I$56="0","0",IF($D$13&lt;=DATE(2016,5,1),DATE(2016,5,1),IF($D$13&lt;DATE(2016,5,1),"0",IF($D$13&lt;=DATE(2016,10,1),$D$13,IF($D$15&gt;=DATE(2016,10,1),DATE(2016,5,1),"")))))</f>
        <v>0</v>
      </c>
      <c r="J57" s="33" t="str">
        <f>IF(J$56="0","0",IF($D$13&lt;=DATE(2016,10,1),DATE(2016,10,1),IF($D$13&lt;DATE(2016,10,1),"0",IF($D$13&lt;=DATE(2017,5,1),$D$13,IF($D$15&gt;=DATE(2017,5,1),DATE(2016,10,1),"")))))</f>
        <v>0</v>
      </c>
      <c r="K57" s="33" t="str">
        <f>IF(K$56="0","0",IF($D$13&lt;=DATE(2017,5,1),DATE(2017,5,1),IF($D$13&lt;DATE(2017,5,1),"0",IF($D$13&lt;=DATE(2017,10,1),$D$13,IF($D$15&gt;=DATE(2017,10,1),DATE(2017,5,1),"")))))</f>
        <v>0</v>
      </c>
      <c r="L57" s="33" t="str">
        <f>IF(L$56="0","0",IF($D$13&lt;=DATE(2017,10,1),DATE(2017,10,1),IF($D$13&lt;DATE(2017,10,1),"0",IF($D$13&lt;=DATE(2018,5,1),$D$13,IF($D$15&gt;=DATE(2018,5,1),DATE(2017,10,1),"")))))</f>
        <v>0</v>
      </c>
      <c r="M57" s="33" t="str">
        <f>IF(M$56="0","0",IF($D$13&lt;=DATE(2018,5,1),DATE(2018,5,1),IF($D$13&lt;DATE(2018,5,1),"0",IF($D$13&lt;=DATE(2018,10,1),$D$13,IF($D$15&gt;=DATE(2018,10,1),DATE(2018,5,1),"")))))</f>
        <v>0</v>
      </c>
      <c r="N57" s="33" t="str">
        <f>IF(N$56="0","0",IF($D$13&lt;=DATE(2018,10,1),DATE(2018,10,1),IF($D$13&lt;DATE(2018,10,1),"0",IF($D$13&lt;=DATE(2019,5,1),$D$13,IF($D$15&gt;=DATE(2019,5,1),DATE(2018,10,1),"")))))</f>
        <v>0</v>
      </c>
      <c r="O57" s="31"/>
      <c r="P57" s="101"/>
      <c r="Q57" s="102"/>
      <c r="R57" s="102"/>
      <c r="S57" s="102"/>
    </row>
    <row r="58" spans="1:19" x14ac:dyDescent="0.25">
      <c r="A58" s="96"/>
      <c r="B58" s="31"/>
      <c r="C58" s="45" t="s">
        <v>18</v>
      </c>
      <c r="D58" s="35">
        <f>D56-D57</f>
        <v>0</v>
      </c>
      <c r="E58" s="35">
        <f t="shared" ref="E58:N58" si="0">E56-E57</f>
        <v>0</v>
      </c>
      <c r="F58" s="35">
        <f t="shared" si="0"/>
        <v>0</v>
      </c>
      <c r="G58" s="35">
        <f t="shared" si="0"/>
        <v>0</v>
      </c>
      <c r="H58" s="35">
        <f t="shared" si="0"/>
        <v>0</v>
      </c>
      <c r="I58" s="35">
        <f t="shared" si="0"/>
        <v>0</v>
      </c>
      <c r="J58" s="35">
        <f t="shared" si="0"/>
        <v>0</v>
      </c>
      <c r="K58" s="35">
        <f t="shared" si="0"/>
        <v>0</v>
      </c>
      <c r="L58" s="35">
        <f t="shared" si="0"/>
        <v>0</v>
      </c>
      <c r="M58" s="35">
        <f t="shared" si="0"/>
        <v>0</v>
      </c>
      <c r="N58" s="35">
        <f t="shared" si="0"/>
        <v>0</v>
      </c>
      <c r="O58" s="31"/>
      <c r="P58" s="101"/>
      <c r="Q58" s="102"/>
      <c r="R58" s="102"/>
      <c r="S58" s="102"/>
    </row>
    <row r="59" spans="1:19" x14ac:dyDescent="0.25">
      <c r="A59" s="96"/>
      <c r="B59" s="31"/>
      <c r="C59" s="43" t="s">
        <v>41</v>
      </c>
      <c r="D59" s="35">
        <f>D58</f>
        <v>0</v>
      </c>
      <c r="E59" s="35">
        <v>0</v>
      </c>
      <c r="F59" s="35">
        <f>F58</f>
        <v>0</v>
      </c>
      <c r="G59" s="35">
        <v>0</v>
      </c>
      <c r="H59" s="35">
        <f>H58</f>
        <v>0</v>
      </c>
      <c r="I59" s="35">
        <v>0</v>
      </c>
      <c r="J59" s="35">
        <f>J58</f>
        <v>0</v>
      </c>
      <c r="K59" s="35">
        <v>0</v>
      </c>
      <c r="L59" s="35">
        <f>L58</f>
        <v>0</v>
      </c>
      <c r="M59" s="35">
        <v>0</v>
      </c>
      <c r="N59" s="35">
        <f>N58</f>
        <v>0</v>
      </c>
      <c r="O59" s="31"/>
      <c r="P59" s="101"/>
      <c r="Q59" s="102"/>
      <c r="R59" s="102"/>
      <c r="S59" s="102"/>
    </row>
    <row r="60" spans="1:19" x14ac:dyDescent="0.25">
      <c r="A60" s="96"/>
      <c r="B60" s="31"/>
      <c r="C60" s="43" t="s">
        <v>42</v>
      </c>
      <c r="D60" s="35">
        <v>0</v>
      </c>
      <c r="E60" s="35">
        <f>E58</f>
        <v>0</v>
      </c>
      <c r="F60" s="35">
        <v>0</v>
      </c>
      <c r="G60" s="35">
        <f>G58</f>
        <v>0</v>
      </c>
      <c r="H60" s="35">
        <v>0</v>
      </c>
      <c r="I60" s="35">
        <f>I58</f>
        <v>0</v>
      </c>
      <c r="J60" s="35">
        <v>0</v>
      </c>
      <c r="K60" s="35">
        <f>K58</f>
        <v>0</v>
      </c>
      <c r="L60" s="35">
        <v>0</v>
      </c>
      <c r="M60" s="35">
        <f>M58</f>
        <v>0</v>
      </c>
      <c r="N60" s="35">
        <v>0</v>
      </c>
      <c r="O60" s="31"/>
      <c r="P60" s="101"/>
      <c r="Q60" s="102"/>
      <c r="R60" s="102"/>
      <c r="S60" s="102"/>
    </row>
    <row r="61" spans="1:19" x14ac:dyDescent="0.25">
      <c r="A61" s="96"/>
      <c r="B61" s="31"/>
      <c r="C61" s="44" t="s">
        <v>43</v>
      </c>
      <c r="D61" s="36" t="e">
        <f>$D$51/(SUM($D$58:$N$58))*D$58</f>
        <v>#DIV/0!</v>
      </c>
      <c r="E61" s="36" t="e">
        <f>$D$51/(SUM($D$58:$N$58))*E$58</f>
        <v>#DIV/0!</v>
      </c>
      <c r="F61" s="36" t="e">
        <f t="shared" ref="F61:N61" si="1">$D$51/(SUM($D$58:$N$58))*F$58</f>
        <v>#DIV/0!</v>
      </c>
      <c r="G61" s="36" t="e">
        <f t="shared" si="1"/>
        <v>#DIV/0!</v>
      </c>
      <c r="H61" s="36" t="e">
        <f t="shared" si="1"/>
        <v>#DIV/0!</v>
      </c>
      <c r="I61" s="36" t="e">
        <f t="shared" si="1"/>
        <v>#DIV/0!</v>
      </c>
      <c r="J61" s="36" t="e">
        <f t="shared" si="1"/>
        <v>#DIV/0!</v>
      </c>
      <c r="K61" s="36" t="e">
        <f t="shared" si="1"/>
        <v>#DIV/0!</v>
      </c>
      <c r="L61" s="36" t="e">
        <f t="shared" si="1"/>
        <v>#DIV/0!</v>
      </c>
      <c r="M61" s="36" t="e">
        <f t="shared" si="1"/>
        <v>#DIV/0!</v>
      </c>
      <c r="N61" s="36" t="e">
        <f t="shared" si="1"/>
        <v>#DIV/0!</v>
      </c>
      <c r="O61" s="31"/>
      <c r="P61" s="101"/>
      <c r="Q61" s="102"/>
      <c r="R61" s="102"/>
      <c r="S61" s="102"/>
    </row>
    <row r="62" spans="1:19" x14ac:dyDescent="0.25">
      <c r="A62" s="96"/>
      <c r="B62" s="31"/>
      <c r="C62" s="44" t="s">
        <v>26</v>
      </c>
      <c r="D62" s="36" t="e">
        <f>-1*($D$54*($D$51/(SUM($D$58:$N$58))*D$59/10))</f>
        <v>#DIV/0!</v>
      </c>
      <c r="E62" s="36" t="e">
        <f>-1*($D$54*($D$51/(SUM($D$58:$N$58))*E$59/10))</f>
        <v>#DIV/0!</v>
      </c>
      <c r="F62" s="36" t="e">
        <f>-1*($D$54*($D$51/(SUM($D$58:$N$58))*F$59/10))</f>
        <v>#DIV/0!</v>
      </c>
      <c r="G62" s="36" t="e">
        <f t="shared" ref="G62:N62" si="2">-1*($D$54*($D$51/(SUM($D$58:$N$58))*G$59/10))</f>
        <v>#DIV/0!</v>
      </c>
      <c r="H62" s="36" t="e">
        <f t="shared" si="2"/>
        <v>#DIV/0!</v>
      </c>
      <c r="I62" s="36" t="e">
        <f t="shared" si="2"/>
        <v>#DIV/0!</v>
      </c>
      <c r="J62" s="36" t="e">
        <f t="shared" si="2"/>
        <v>#DIV/0!</v>
      </c>
      <c r="K62" s="36" t="e">
        <f t="shared" si="2"/>
        <v>#DIV/0!</v>
      </c>
      <c r="L62" s="36" t="e">
        <f t="shared" si="2"/>
        <v>#DIV/0!</v>
      </c>
      <c r="M62" s="36" t="e">
        <f t="shared" si="2"/>
        <v>#DIV/0!</v>
      </c>
      <c r="N62" s="36" t="e">
        <f t="shared" si="2"/>
        <v>#DIV/0!</v>
      </c>
      <c r="O62" s="31"/>
      <c r="P62" s="101"/>
      <c r="Q62" s="102"/>
      <c r="R62" s="102"/>
      <c r="S62" s="102"/>
    </row>
    <row r="63" spans="1:19" x14ac:dyDescent="0.25">
      <c r="A63" s="96"/>
      <c r="B63" s="31"/>
      <c r="C63" s="45"/>
      <c r="D63" s="37"/>
      <c r="E63" s="37"/>
      <c r="F63" s="37"/>
      <c r="G63" s="37"/>
      <c r="H63" s="37"/>
      <c r="I63" s="37"/>
      <c r="J63" s="37"/>
      <c r="K63" s="37"/>
      <c r="L63" s="38"/>
      <c r="M63" s="37"/>
      <c r="N63" s="37"/>
      <c r="O63" s="31"/>
      <c r="P63" s="101"/>
      <c r="Q63" s="102"/>
      <c r="R63" s="102"/>
      <c r="S63" s="102"/>
    </row>
    <row r="64" spans="1:19" x14ac:dyDescent="0.25">
      <c r="A64" s="96"/>
      <c r="B64" s="31"/>
      <c r="C64" s="44" t="s">
        <v>29</v>
      </c>
      <c r="D64" s="37"/>
      <c r="E64" s="37"/>
      <c r="F64" s="37"/>
      <c r="G64" s="37"/>
      <c r="H64" s="37"/>
      <c r="I64" s="37"/>
      <c r="J64" s="37"/>
      <c r="K64" s="37"/>
      <c r="L64" s="38"/>
      <c r="M64" s="37"/>
      <c r="N64" s="37"/>
      <c r="O64" s="31"/>
      <c r="P64" s="101"/>
      <c r="Q64" s="102"/>
      <c r="R64" s="102"/>
      <c r="S64" s="102"/>
    </row>
    <row r="65" spans="1:19" x14ac:dyDescent="0.25">
      <c r="A65" s="96"/>
      <c r="B65" s="31"/>
      <c r="C65" s="45" t="s">
        <v>45</v>
      </c>
      <c r="D65" s="35">
        <f>COUNTA(D20)</f>
        <v>0</v>
      </c>
      <c r="E65" s="37"/>
      <c r="F65" s="37"/>
      <c r="G65" s="37"/>
      <c r="H65" s="37"/>
      <c r="I65" s="37"/>
      <c r="J65" s="37"/>
      <c r="K65" s="37"/>
      <c r="L65" s="38"/>
      <c r="M65" s="37"/>
      <c r="N65" s="37"/>
      <c r="O65" s="31"/>
      <c r="P65" s="101"/>
      <c r="Q65" s="102"/>
      <c r="R65" s="102"/>
      <c r="S65" s="102"/>
    </row>
    <row r="66" spans="1:19" x14ac:dyDescent="0.25">
      <c r="A66" s="96"/>
      <c r="B66" s="31"/>
      <c r="C66" s="45" t="s">
        <v>32</v>
      </c>
      <c r="D66" s="35">
        <f>(D21-D20)*-1</f>
        <v>0</v>
      </c>
      <c r="E66" s="37"/>
      <c r="F66" s="37"/>
      <c r="G66" s="37"/>
      <c r="H66" s="37"/>
      <c r="I66" s="37"/>
      <c r="J66" s="37"/>
      <c r="K66" s="37"/>
      <c r="L66" s="38"/>
      <c r="M66" s="37"/>
      <c r="N66" s="37"/>
      <c r="O66" s="31"/>
      <c r="P66" s="101"/>
      <c r="Q66" s="102"/>
      <c r="R66" s="102"/>
      <c r="S66" s="102"/>
    </row>
    <row r="67" spans="1:19" x14ac:dyDescent="0.25">
      <c r="A67" s="96"/>
      <c r="B67" s="31"/>
      <c r="C67" s="45" t="s">
        <v>31</v>
      </c>
      <c r="D67" s="35">
        <f>D65*((SUM(D76:K76))/2)</f>
        <v>0</v>
      </c>
      <c r="E67" s="37"/>
      <c r="F67" s="37"/>
      <c r="G67" s="37"/>
      <c r="H67" s="37"/>
      <c r="I67" s="37"/>
      <c r="J67" s="37"/>
      <c r="K67" s="37"/>
      <c r="L67" s="38"/>
      <c r="M67" s="37"/>
      <c r="N67" s="37"/>
      <c r="O67" s="31"/>
      <c r="P67" s="101"/>
      <c r="Q67" s="102"/>
      <c r="R67" s="102"/>
      <c r="S67" s="102"/>
    </row>
    <row r="68" spans="1:19" x14ac:dyDescent="0.25">
      <c r="A68" s="96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101"/>
      <c r="Q68" s="102"/>
      <c r="R68" s="102"/>
      <c r="S68" s="102"/>
    </row>
    <row r="69" spans="1:19" x14ac:dyDescent="0.25">
      <c r="A69" s="96"/>
      <c r="B69" s="31"/>
      <c r="C69" s="46" t="s">
        <v>22</v>
      </c>
      <c r="D69" s="37">
        <v>2013</v>
      </c>
      <c r="E69" s="38">
        <v>41640</v>
      </c>
      <c r="F69" s="38">
        <v>41883</v>
      </c>
      <c r="G69" s="37" t="s">
        <v>66</v>
      </c>
      <c r="H69" s="37" t="s">
        <v>66</v>
      </c>
      <c r="I69" s="37" t="s">
        <v>66</v>
      </c>
      <c r="J69" s="37" t="s">
        <v>66</v>
      </c>
      <c r="K69" s="37" t="s">
        <v>66</v>
      </c>
      <c r="L69" s="31"/>
      <c r="M69" s="31"/>
      <c r="N69" s="31"/>
      <c r="O69" s="31"/>
      <c r="P69" s="101"/>
      <c r="Q69" s="102"/>
      <c r="R69" s="102"/>
      <c r="S69" s="102"/>
    </row>
    <row r="70" spans="1:19" x14ac:dyDescent="0.25">
      <c r="A70" s="96"/>
      <c r="B70" s="31"/>
      <c r="C70" s="43" t="s">
        <v>16</v>
      </c>
      <c r="D70" s="33" t="str">
        <f>IF($D$15&lt;DATE(2013,1,1),"0",IF($D$15&lt;=DATE(2013,12,31),$D$15,IF($D$13&gt;DATE(2013,12,31),"0",DATE(2013,12,31))))</f>
        <v>0</v>
      </c>
      <c r="E70" s="33" t="str">
        <f>IF($D$15&lt;DATE(2014,1,1),"0",IF($D$15&lt;=DATE(2014,8,31),$D$15,IF($D$13&gt;DATE(2014,8,31),"0",DATE(2014,8,31))))</f>
        <v>0</v>
      </c>
      <c r="F70" s="33" t="str">
        <f>IF($D$15&lt;DATE(2014,9,1),"0",IF($D$15&lt;=DATE(2015,12,31),$D$15,IF($D$13&gt;DATE(2015,12,31),"0",DATE(2015,12,31))))</f>
        <v>0</v>
      </c>
      <c r="G70" s="33" t="str">
        <f>IF($D$15&lt;DATE(2016,1,1),"0",IF($D$15&lt;=DATE(2016,12,31),$D$15,IF($D$13&gt;DATE(2016,12,31),"0",DATE(2016,12,31))))</f>
        <v>0</v>
      </c>
      <c r="H70" s="33" t="str">
        <f>IF($D$15&lt;DATE(2017,1,1),"0",IF($D$15&lt;=DATE(2017,12,31),$D$15,IF($D$13&gt;DATE(2017,12,31),"0",DATE(2017,12,31))))</f>
        <v>0</v>
      </c>
      <c r="I70" s="33" t="str">
        <f>IF($D$15&lt;DATE(2018,1,1),"0",IF($D$15&lt;=DATE(2018,12,31),$D$15,IF($D$13&gt;DATE(2018,12,31),"0",DATE(2018,12,31))))</f>
        <v>0</v>
      </c>
      <c r="J70" s="33" t="str">
        <f>IF($D$15&lt;DATE(2019,1,1),"0",IF($D$15&lt;=DATE(2019,12,31),$D$15,IF($D$13&gt;DATE(2019,12,31),"0",DATE(2019,12,31))))</f>
        <v>0</v>
      </c>
      <c r="K70" s="33" t="str">
        <f>IF($D$15&lt;DATE(2020,1,1),"0",IF($D$15&lt;=DATE(2020,12,31),$D$15,IF($D$13&gt;DATE(2020,12,31),"0",DATE(2020,12,31))))</f>
        <v>0</v>
      </c>
      <c r="L70" s="31"/>
      <c r="M70" s="31"/>
      <c r="N70" s="31"/>
      <c r="O70" s="31"/>
      <c r="P70" s="101"/>
      <c r="Q70" s="102"/>
      <c r="R70" s="102"/>
      <c r="S70" s="102"/>
    </row>
    <row r="71" spans="1:19" x14ac:dyDescent="0.25">
      <c r="A71" s="96"/>
      <c r="B71" s="31"/>
      <c r="C71" s="43" t="s">
        <v>17</v>
      </c>
      <c r="D71" s="33" t="str">
        <f>IF(D$70="0","0",IF($D$13&lt;=DATE(2013,1,1),DATE(2013,1,1),IF($D$13&lt;DATE(2013,1,1),"0",IF($D$13&lt;=DATE(2013,12,31),$D$13,IF($D$15&gt;=DATE(2013,12,31),DATE(2013,1,1),"")))))</f>
        <v>0</v>
      </c>
      <c r="E71" s="33" t="str">
        <f>IF(E$70="0","0",IF($D$13&lt;=DATE(2014,1,1),DATE(2014,1,1),IF($D$13&lt;DATE(2014,1,1),"0",IF($D$13&lt;=DATE(2014,8,31),$D$13,IF($D$15&gt;=DATE(2014,8,31),DATE(2014,1,1),"")))))</f>
        <v>0</v>
      </c>
      <c r="F71" s="33" t="str">
        <f>IF(F$70="0","0",IF($D$13&lt;=DATE(2014,9,1),DATE(2014,9,1),IF($D$13&lt;DATE(2014,9,1),"0",IF($D$13&lt;=DATE(2015,12,31),$D$13,IF($D$15&gt;=DATE(2015,12,31),DATE(2014,9,1),"")))))</f>
        <v>0</v>
      </c>
      <c r="G71" s="33" t="str">
        <f>IF(G$70="0","0",IF($D$13&lt;=DATE(2016,1,1),DATE(2016,1,1),IF($D$13&lt;DATE(2016,1,1),"0",IF($D$13&lt;=DATE(2016,12,31),$D$13,IF($D$15&gt;=DATE(2016,12,31),DATE(2016,1,1),"")))))</f>
        <v>0</v>
      </c>
      <c r="H71" s="33" t="str">
        <f>IF(H$70="0","0",IF($D$13&lt;=DATE(2017,1,1),DATE(2017,1,1),IF($D$13&lt;DATE(2017,1,1),"0",IF($D$13&lt;=DATE(2017,12,31),$D$13,IF($D$15&gt;=DATE(2017,12,31),DATE(2017,1,1),"")))))</f>
        <v>0</v>
      </c>
      <c r="I71" s="33" t="str">
        <f>IF(I$70="0","0",IF($D$13&lt;=DATE(2018,1,1),DATE(2018,1,1),IF($D$13&lt;DATE(2018,1,1),"0",IF($D$13&lt;=DATE(2018,12,31),$D$13,IF($D$15&gt;=DATE(2018,12,31),DATE(2018,1,1),"")))))</f>
        <v>0</v>
      </c>
      <c r="J71" s="33" t="str">
        <f>IF(J$70="0","0",IF($D$13&lt;=DATE(2019,1,1),DATE(2019,1,1),IF($D$13&lt;DATE(2019,1,1),"0",IF($D$13&lt;=DATE(2019,12,31),$D$13,IF($D$15&gt;=DATE(2019,12,31),DATE(2019,1,1),"")))))</f>
        <v>0</v>
      </c>
      <c r="K71" s="33" t="str">
        <f>IF(K$70="0","0",IF($D$13&lt;=DATE(2020,1,1),DATE(2020,1,1),IF($D$13&lt;DATE(2020,1,1),"0",IF($D$13&lt;=DATE(2020,12,31),$D$13,IF($D$15&gt;=DATE(2020,12,31),DATE(2020,1,1),"")))))</f>
        <v>0</v>
      </c>
      <c r="L71" s="31"/>
      <c r="M71" s="31"/>
      <c r="N71" s="31"/>
      <c r="O71" s="31"/>
      <c r="P71" s="101"/>
      <c r="Q71" s="102"/>
      <c r="R71" s="102"/>
      <c r="S71" s="102"/>
    </row>
    <row r="72" spans="1:19" x14ac:dyDescent="0.25">
      <c r="A72" s="96"/>
      <c r="B72" s="31"/>
      <c r="C72" s="43" t="s">
        <v>20</v>
      </c>
      <c r="D72" s="35">
        <f>MONTH(D70)</f>
        <v>1</v>
      </c>
      <c r="E72" s="35">
        <f>MONTH(E70)</f>
        <v>1</v>
      </c>
      <c r="F72" s="35">
        <f t="shared" ref="F72:K72" si="3">MONTH(F70)</f>
        <v>1</v>
      </c>
      <c r="G72" s="35">
        <f t="shared" si="3"/>
        <v>1</v>
      </c>
      <c r="H72" s="35">
        <f t="shared" si="3"/>
        <v>1</v>
      </c>
      <c r="I72" s="35">
        <f t="shared" si="3"/>
        <v>1</v>
      </c>
      <c r="J72" s="35">
        <f t="shared" si="3"/>
        <v>1</v>
      </c>
      <c r="K72" s="35">
        <f t="shared" si="3"/>
        <v>1</v>
      </c>
      <c r="L72" s="31"/>
      <c r="M72" s="31"/>
      <c r="N72" s="31"/>
      <c r="O72" s="31"/>
      <c r="P72" s="101"/>
      <c r="Q72" s="102"/>
      <c r="R72" s="102"/>
      <c r="S72" s="102"/>
    </row>
    <row r="73" spans="1:19" x14ac:dyDescent="0.25">
      <c r="A73" s="96"/>
      <c r="B73" s="31"/>
      <c r="C73" s="43" t="s">
        <v>21</v>
      </c>
      <c r="D73" s="35">
        <f>MONTH(D71)</f>
        <v>1</v>
      </c>
      <c r="E73" s="35">
        <f t="shared" ref="E73:K73" si="4">MONTH(E71)</f>
        <v>1</v>
      </c>
      <c r="F73" s="35">
        <f t="shared" si="4"/>
        <v>1</v>
      </c>
      <c r="G73" s="35">
        <f t="shared" si="4"/>
        <v>1</v>
      </c>
      <c r="H73" s="35">
        <f t="shared" si="4"/>
        <v>1</v>
      </c>
      <c r="I73" s="35">
        <f t="shared" si="4"/>
        <v>1</v>
      </c>
      <c r="J73" s="35">
        <f t="shared" si="4"/>
        <v>1</v>
      </c>
      <c r="K73" s="35">
        <f t="shared" si="4"/>
        <v>1</v>
      </c>
      <c r="L73" s="31"/>
      <c r="M73" s="31"/>
      <c r="N73" s="31"/>
      <c r="O73" s="31"/>
      <c r="P73" s="101"/>
      <c r="Q73" s="102"/>
      <c r="R73" s="102"/>
      <c r="S73" s="102"/>
    </row>
    <row r="74" spans="1:19" x14ac:dyDescent="0.25">
      <c r="A74" s="96"/>
      <c r="B74" s="31"/>
      <c r="C74" s="43" t="s">
        <v>24</v>
      </c>
      <c r="D74" s="35">
        <f>D72-D73</f>
        <v>0</v>
      </c>
      <c r="E74" s="35">
        <f t="shared" ref="E74:K74" si="5">E72-E73</f>
        <v>0</v>
      </c>
      <c r="F74" s="35">
        <f t="shared" si="5"/>
        <v>0</v>
      </c>
      <c r="G74" s="35">
        <f t="shared" si="5"/>
        <v>0</v>
      </c>
      <c r="H74" s="35">
        <f t="shared" si="5"/>
        <v>0</v>
      </c>
      <c r="I74" s="35">
        <f t="shared" si="5"/>
        <v>0</v>
      </c>
      <c r="J74" s="35">
        <f t="shared" si="5"/>
        <v>0</v>
      </c>
      <c r="K74" s="35">
        <f t="shared" si="5"/>
        <v>0</v>
      </c>
      <c r="L74" s="31"/>
      <c r="M74" s="31"/>
      <c r="N74" s="31"/>
      <c r="O74" s="31"/>
      <c r="P74" s="101"/>
      <c r="Q74" s="102"/>
      <c r="R74" s="102"/>
      <c r="S74" s="102"/>
    </row>
    <row r="75" spans="1:19" x14ac:dyDescent="0.25">
      <c r="A75" s="96"/>
      <c r="B75" s="31"/>
      <c r="C75" s="43" t="s">
        <v>23</v>
      </c>
      <c r="D75" s="35" t="str">
        <f>IF(D71=DATE(2013,1,1),"1","0")</f>
        <v>0</v>
      </c>
      <c r="E75" s="35" t="str">
        <f>IF(E71=DATE(2014,1,1),"1","0")</f>
        <v>0</v>
      </c>
      <c r="F75" s="35" t="str">
        <f>IF(F71=DATE(2015,1,1),"1","0")</f>
        <v>0</v>
      </c>
      <c r="G75" s="35" t="str">
        <f>IF(G71=DATE(2016,1,1),"1","0")</f>
        <v>0</v>
      </c>
      <c r="H75" s="35" t="str">
        <f>IF(H71=DATE(2017,1,1),"1","0")</f>
        <v>0</v>
      </c>
      <c r="I75" s="35" t="str">
        <f>IF(I71=DATE(2018,1,1),"1","0")</f>
        <v>0</v>
      </c>
      <c r="J75" s="35" t="str">
        <f>IF(J71=DATE(2019,1,1),"1","0")</f>
        <v>0</v>
      </c>
      <c r="K75" s="35" t="str">
        <f>IF(K71=DATE(2020,1,1),"1","0")</f>
        <v>0</v>
      </c>
      <c r="L75" s="31"/>
      <c r="M75" s="31"/>
      <c r="N75" s="31"/>
      <c r="O75" s="31"/>
      <c r="P75" s="101"/>
      <c r="Q75" s="102"/>
      <c r="R75" s="102"/>
      <c r="S75" s="102"/>
    </row>
    <row r="76" spans="1:19" x14ac:dyDescent="0.25">
      <c r="A76" s="96"/>
      <c r="B76" s="31"/>
      <c r="C76" s="46" t="s">
        <v>25</v>
      </c>
      <c r="D76" s="37">
        <f>D74+D75</f>
        <v>0</v>
      </c>
      <c r="E76" s="37">
        <f t="shared" ref="E76:K76" si="6">E74+E75</f>
        <v>0</v>
      </c>
      <c r="F76" s="37">
        <f t="shared" si="6"/>
        <v>0</v>
      </c>
      <c r="G76" s="37">
        <f t="shared" si="6"/>
        <v>0</v>
      </c>
      <c r="H76" s="37">
        <f t="shared" si="6"/>
        <v>0</v>
      </c>
      <c r="I76" s="37">
        <f t="shared" si="6"/>
        <v>0</v>
      </c>
      <c r="J76" s="37">
        <f t="shared" si="6"/>
        <v>0</v>
      </c>
      <c r="K76" s="37">
        <f t="shared" si="6"/>
        <v>0</v>
      </c>
      <c r="L76" s="31"/>
      <c r="M76" s="31"/>
      <c r="N76" s="31"/>
      <c r="O76" s="31"/>
      <c r="P76" s="101"/>
      <c r="Q76" s="102"/>
      <c r="R76" s="102"/>
      <c r="S76" s="102"/>
    </row>
    <row r="77" spans="1:19" x14ac:dyDescent="0.25">
      <c r="A77" s="96"/>
      <c r="B77" s="31"/>
      <c r="C77" s="31" t="s">
        <v>68</v>
      </c>
      <c r="D77" s="35"/>
      <c r="E77" s="35">
        <f>COUNTIF(E70,"=2014.08.31")</f>
        <v>0</v>
      </c>
      <c r="F77" s="35"/>
      <c r="G77" s="35"/>
      <c r="H77" s="35"/>
      <c r="I77" s="35"/>
      <c r="J77" s="35"/>
      <c r="K77" s="35"/>
      <c r="L77" s="31"/>
      <c r="M77" s="31"/>
      <c r="N77" s="31"/>
      <c r="O77" s="31"/>
      <c r="P77" s="101"/>
      <c r="Q77" s="102"/>
      <c r="R77" s="102"/>
      <c r="S77" s="102"/>
    </row>
    <row r="78" spans="1:19" s="2" customFormat="1" x14ac:dyDescent="0.25">
      <c r="A78" s="96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101"/>
      <c r="Q78" s="102"/>
      <c r="R78" s="102"/>
      <c r="S78" s="102"/>
    </row>
    <row r="79" spans="1:19" x14ac:dyDescent="0.25">
      <c r="A79" s="96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101"/>
      <c r="Q79" s="102"/>
      <c r="R79" s="102"/>
      <c r="S79" s="102"/>
    </row>
    <row r="80" spans="1:19" x14ac:dyDescent="0.25">
      <c r="A80" s="96"/>
      <c r="B80" s="31"/>
      <c r="C80" s="46" t="s">
        <v>11</v>
      </c>
      <c r="D80" s="38">
        <v>41640</v>
      </c>
      <c r="E80" s="38">
        <v>41883</v>
      </c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101"/>
      <c r="Q80" s="102"/>
      <c r="R80" s="102"/>
      <c r="S80" s="102"/>
    </row>
    <row r="81" spans="1:19" x14ac:dyDescent="0.25">
      <c r="A81" s="96"/>
      <c r="B81" s="31"/>
      <c r="C81" s="31" t="s">
        <v>7</v>
      </c>
      <c r="D81" s="47">
        <v>198</v>
      </c>
      <c r="E81" s="47">
        <v>0</v>
      </c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101"/>
      <c r="Q81" s="102"/>
      <c r="R81" s="102"/>
      <c r="S81" s="102"/>
    </row>
    <row r="82" spans="1:19" x14ac:dyDescent="0.25">
      <c r="A82" s="96"/>
      <c r="B82" s="31"/>
      <c r="C82" s="31" t="s">
        <v>8</v>
      </c>
      <c r="D82" s="47">
        <v>632.29999999999995</v>
      </c>
      <c r="E82" s="47">
        <v>648.4</v>
      </c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101"/>
      <c r="Q82" s="102"/>
      <c r="R82" s="102"/>
      <c r="S82" s="102"/>
    </row>
    <row r="83" spans="1:19" x14ac:dyDescent="0.25">
      <c r="A83" s="25"/>
      <c r="B83" s="31"/>
      <c r="C83" s="31" t="s">
        <v>3</v>
      </c>
      <c r="D83" s="47">
        <v>19.8</v>
      </c>
      <c r="E83" s="47">
        <v>19.8</v>
      </c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101"/>
      <c r="Q83" s="102"/>
      <c r="R83" s="102"/>
      <c r="S83" s="102"/>
    </row>
    <row r="84" spans="1:19" x14ac:dyDescent="0.25">
      <c r="A84" s="25"/>
      <c r="B84" s="31"/>
      <c r="C84" s="31" t="s">
        <v>35</v>
      </c>
      <c r="D84" s="47">
        <v>237</v>
      </c>
      <c r="E84" s="47">
        <v>237</v>
      </c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101"/>
      <c r="Q84" s="102"/>
      <c r="R84" s="102"/>
      <c r="S84" s="102"/>
    </row>
    <row r="85" spans="1:19" x14ac:dyDescent="0.25">
      <c r="A85" s="25"/>
      <c r="B85" s="31"/>
      <c r="C85" s="31" t="s">
        <v>63</v>
      </c>
      <c r="D85" s="31">
        <f>E70-E71+E77</f>
        <v>0</v>
      </c>
      <c r="E85" s="31">
        <f>F70-F71</f>
        <v>0</v>
      </c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101"/>
      <c r="Q85" s="102"/>
      <c r="R85" s="102"/>
      <c r="S85" s="102"/>
    </row>
    <row r="86" spans="1:19" x14ac:dyDescent="0.25">
      <c r="A86" s="25"/>
      <c r="B86" s="31"/>
      <c r="C86" s="31" t="s">
        <v>65</v>
      </c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101"/>
      <c r="Q86" s="102"/>
      <c r="R86" s="102"/>
      <c r="S86" s="102"/>
    </row>
    <row r="87" spans="1:19" x14ac:dyDescent="0.25">
      <c r="B87" s="3"/>
      <c r="C87" s="3" t="s">
        <v>64</v>
      </c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102"/>
      <c r="Q87" s="102"/>
      <c r="R87" s="102"/>
      <c r="S87" s="102"/>
    </row>
    <row r="88" spans="1:19" x14ac:dyDescent="0.25">
      <c r="B88" s="102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</row>
  </sheetData>
  <sheetProtection password="DCB7" sheet="1" objects="1" scenarios="1"/>
  <mergeCells count="17">
    <mergeCell ref="C41:E41"/>
    <mergeCell ref="C44:E44"/>
    <mergeCell ref="E14:F14"/>
    <mergeCell ref="E16:F16"/>
    <mergeCell ref="E20:F20"/>
    <mergeCell ref="E21:F21"/>
    <mergeCell ref="E15:F15"/>
    <mergeCell ref="C18:F18"/>
    <mergeCell ref="C19:F19"/>
    <mergeCell ref="E23:F23"/>
    <mergeCell ref="C10:F10"/>
    <mergeCell ref="C27:F28"/>
    <mergeCell ref="B10:B23"/>
    <mergeCell ref="B27:B39"/>
    <mergeCell ref="C11:F11"/>
    <mergeCell ref="E12:F12"/>
    <mergeCell ref="E13:F13"/>
  </mergeCells>
  <dataValidations count="1">
    <dataValidation type="list" allowBlank="1" showInputMessage="1" showErrorMessage="1" sqref="D23">
      <formula1>$J$19:$J$20</formula1>
    </dataValidation>
  </dataValidations>
  <pageMargins left="0.7" right="0.7" top="0.75" bottom="0.75" header="0.3" footer="0.3"/>
  <pageSetup paperSize="9" orientation="portrait" horizontalDpi="200" verticalDpi="200" r:id="rId1"/>
  <ignoredErrors>
    <ignoredError sqref="D61:J62 K61:N62" evalError="1"/>
    <ignoredError sqref="E3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Nem lakossági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2006-10-17T13:40:18Z</dcterms:created>
  <dcterms:modified xsi:type="dcterms:W3CDTF">2018-05-07T11:47:12Z</dcterms:modified>
</cp:coreProperties>
</file>